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cnrsc.sharepoint.com/sites/PE5CHANGES-CHANGESGESTIONALE/Documenti condivisi/TEMPLATES BANDI A CASCATA_SPOKE_5/"/>
    </mc:Choice>
  </mc:AlternateContent>
  <xr:revisionPtr revIDLastSave="130" documentId="8_{A9962EEE-F0A6-459D-93E2-1698ED17F7E3}" xr6:coauthVersionLast="47" xr6:coauthVersionMax="47" xr10:uidLastSave="{E22F817C-F6D3-438B-A808-23B5BF1C6DCF}"/>
  <bookViews>
    <workbookView xWindow="-108" yWindow="-108" windowWidth="23256" windowHeight="12456" firstSheet="6" activeTab="2" xr2:uid="{00000000-000D-0000-FFFF-FFFF00000000}"/>
  </bookViews>
  <sheets>
    <sheet name="All.3 - Istruzioni" sheetId="41" r:id="rId1"/>
    <sheet name="Proponente_Riepilogo" sheetId="45" r:id="rId2"/>
    <sheet name="P1 EPR Costi" sheetId="52" r:id="rId3"/>
    <sheet name="P2 UNI Costi" sheetId="48" r:id="rId4"/>
    <sheet name="P3 Grande Impr Costi" sheetId="49" r:id="rId5"/>
    <sheet name="P4 Media Impr Costi" sheetId="50" r:id="rId6"/>
    <sheet name="P5 Picc. Impr Costi" sheetId="51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45" l="1"/>
  <c r="U33" i="50"/>
  <c r="U33" i="52"/>
  <c r="D12" i="45"/>
  <c r="H3" i="48"/>
  <c r="W10" i="45"/>
  <c r="W11" i="45"/>
  <c r="W9" i="45"/>
  <c r="V10" i="45"/>
  <c r="V11" i="45"/>
  <c r="V9" i="45"/>
  <c r="U10" i="45"/>
  <c r="U11" i="45"/>
  <c r="U9" i="45"/>
  <c r="T10" i="45"/>
  <c r="T11" i="45"/>
  <c r="T9" i="45"/>
  <c r="S10" i="45"/>
  <c r="S11" i="45"/>
  <c r="S12" i="45" l="1"/>
  <c r="N33" i="52"/>
  <c r="H33" i="52"/>
  <c r="J20" i="52"/>
  <c r="J19" i="52"/>
  <c r="J18" i="52"/>
  <c r="H10" i="52"/>
  <c r="I10" i="52" s="1"/>
  <c r="J10" i="52" s="1"/>
  <c r="O10" i="52" s="1"/>
  <c r="H9" i="52"/>
  <c r="I9" i="52" s="1"/>
  <c r="J9" i="52" s="1"/>
  <c r="O9" i="52" s="1"/>
  <c r="H8" i="52"/>
  <c r="I8" i="52" s="1"/>
  <c r="J8" i="52" s="1"/>
  <c r="O8" i="52" s="1"/>
  <c r="H7" i="52"/>
  <c r="I7" i="52" s="1"/>
  <c r="H6" i="52"/>
  <c r="I6" i="52" s="1"/>
  <c r="J6" i="52" s="1"/>
  <c r="O6" i="52" s="1"/>
  <c r="H5" i="52"/>
  <c r="I5" i="52" s="1"/>
  <c r="J5" i="52" s="1"/>
  <c r="H4" i="52"/>
  <c r="I4" i="52" s="1"/>
  <c r="J4" i="52" s="1"/>
  <c r="O4" i="52" s="1"/>
  <c r="H3" i="52"/>
  <c r="I3" i="52" s="1"/>
  <c r="H2" i="52"/>
  <c r="U33" i="51"/>
  <c r="N33" i="51"/>
  <c r="H33" i="51"/>
  <c r="J20" i="51"/>
  <c r="J19" i="51"/>
  <c r="O19" i="51" s="1"/>
  <c r="J18" i="51"/>
  <c r="H10" i="51"/>
  <c r="I10" i="51" s="1"/>
  <c r="J10" i="51" s="1"/>
  <c r="O10" i="51" s="1"/>
  <c r="H9" i="51"/>
  <c r="I9" i="51" s="1"/>
  <c r="J9" i="51" s="1"/>
  <c r="O9" i="51" s="1"/>
  <c r="H8" i="51"/>
  <c r="I8" i="51" s="1"/>
  <c r="J8" i="51" s="1"/>
  <c r="H7" i="51"/>
  <c r="I7" i="51" s="1"/>
  <c r="J7" i="51" s="1"/>
  <c r="O7" i="51" s="1"/>
  <c r="Q7" i="51" s="1"/>
  <c r="H6" i="51"/>
  <c r="I6" i="51" s="1"/>
  <c r="J6" i="51" s="1"/>
  <c r="O6" i="51" s="1"/>
  <c r="H5" i="51"/>
  <c r="I5" i="51" s="1"/>
  <c r="J5" i="51" s="1"/>
  <c r="H4" i="51"/>
  <c r="I4" i="51" s="1"/>
  <c r="J4" i="51" s="1"/>
  <c r="O4" i="51" s="1"/>
  <c r="H3" i="51"/>
  <c r="I3" i="51" s="1"/>
  <c r="J3" i="51" s="1"/>
  <c r="O3" i="51" s="1"/>
  <c r="Q3" i="51" s="1"/>
  <c r="H2" i="51"/>
  <c r="I2" i="51" s="1"/>
  <c r="J2" i="51" s="1"/>
  <c r="N33" i="50"/>
  <c r="H33" i="50"/>
  <c r="J20" i="50"/>
  <c r="J19" i="50"/>
  <c r="O19" i="50" s="1"/>
  <c r="J18" i="50"/>
  <c r="H10" i="50"/>
  <c r="I10" i="50" s="1"/>
  <c r="J10" i="50" s="1"/>
  <c r="O10" i="50" s="1"/>
  <c r="Q10" i="50" s="1"/>
  <c r="H9" i="50"/>
  <c r="I9" i="50" s="1"/>
  <c r="J9" i="50" s="1"/>
  <c r="O9" i="50" s="1"/>
  <c r="Q9" i="50" s="1"/>
  <c r="H8" i="50"/>
  <c r="I8" i="50" s="1"/>
  <c r="J8" i="50" s="1"/>
  <c r="H7" i="50"/>
  <c r="I7" i="50" s="1"/>
  <c r="J7" i="50" s="1"/>
  <c r="O7" i="50" s="1"/>
  <c r="H6" i="50"/>
  <c r="I6" i="50" s="1"/>
  <c r="J6" i="50" s="1"/>
  <c r="O6" i="50" s="1"/>
  <c r="Q6" i="50" s="1"/>
  <c r="H5" i="50"/>
  <c r="I5" i="50" s="1"/>
  <c r="J5" i="50" s="1"/>
  <c r="H4" i="50"/>
  <c r="I4" i="50" s="1"/>
  <c r="J4" i="50" s="1"/>
  <c r="O4" i="50" s="1"/>
  <c r="H3" i="50"/>
  <c r="I3" i="50" s="1"/>
  <c r="J3" i="50" s="1"/>
  <c r="O3" i="50" s="1"/>
  <c r="Q3" i="50" s="1"/>
  <c r="H2" i="50"/>
  <c r="I2" i="50" s="1"/>
  <c r="J2" i="50" s="1"/>
  <c r="U33" i="49"/>
  <c r="N33" i="49"/>
  <c r="H33" i="49"/>
  <c r="U33" i="48"/>
  <c r="N33" i="48"/>
  <c r="H33" i="48"/>
  <c r="J20" i="49"/>
  <c r="O20" i="49" s="1"/>
  <c r="R20" i="49" s="1"/>
  <c r="J19" i="49"/>
  <c r="J18" i="49"/>
  <c r="O18" i="49" s="1"/>
  <c r="R18" i="49" s="1"/>
  <c r="H10" i="49"/>
  <c r="H9" i="49"/>
  <c r="H8" i="49"/>
  <c r="H7" i="49"/>
  <c r="H6" i="49"/>
  <c r="H5" i="49"/>
  <c r="H4" i="49"/>
  <c r="H3" i="49"/>
  <c r="H2" i="49"/>
  <c r="H2" i="48"/>
  <c r="I2" i="48" s="1"/>
  <c r="J2" i="48" s="1"/>
  <c r="O2" i="48" s="1"/>
  <c r="P2" i="48" s="1"/>
  <c r="I3" i="48"/>
  <c r="J3" i="48" s="1"/>
  <c r="O3" i="48" s="1"/>
  <c r="P3" i="48" s="1"/>
  <c r="H4" i="48"/>
  <c r="I4" i="48" s="1"/>
  <c r="J4" i="48" s="1"/>
  <c r="O4" i="48" s="1"/>
  <c r="P4" i="48" s="1"/>
  <c r="H5" i="48"/>
  <c r="I5" i="48" s="1"/>
  <c r="J5" i="48" s="1"/>
  <c r="O5" i="48" s="1"/>
  <c r="P5" i="48" s="1"/>
  <c r="H6" i="48"/>
  <c r="I6" i="48" s="1"/>
  <c r="J6" i="48" s="1"/>
  <c r="O6" i="48" s="1"/>
  <c r="H7" i="48"/>
  <c r="I7" i="48" s="1"/>
  <c r="J7" i="48" s="1"/>
  <c r="O7" i="48" s="1"/>
  <c r="H8" i="48"/>
  <c r="H9" i="48"/>
  <c r="I9" i="48" s="1"/>
  <c r="J9" i="48" s="1"/>
  <c r="O9" i="48" s="1"/>
  <c r="P9" i="48" s="1"/>
  <c r="H10" i="48"/>
  <c r="J20" i="48"/>
  <c r="O20" i="48" s="1"/>
  <c r="R20" i="48" s="1"/>
  <c r="J19" i="48"/>
  <c r="O19" i="48" s="1"/>
  <c r="J18" i="48"/>
  <c r="O18" i="48" s="1"/>
  <c r="O19" i="52" l="1"/>
  <c r="P19" i="52" s="1"/>
  <c r="R8" i="52"/>
  <c r="O15" i="52"/>
  <c r="P13" i="48"/>
  <c r="O14" i="48"/>
  <c r="O25" i="48" s="1"/>
  <c r="J14" i="48"/>
  <c r="J25" i="48" s="1"/>
  <c r="M33" i="48" s="1"/>
  <c r="J21" i="52"/>
  <c r="S19" i="52"/>
  <c r="J7" i="52"/>
  <c r="O7" i="52" s="1"/>
  <c r="R7" i="52" s="1"/>
  <c r="J3" i="52"/>
  <c r="O3" i="52" s="1"/>
  <c r="P3" i="52" s="1"/>
  <c r="I2" i="52"/>
  <c r="J2" i="52" s="1"/>
  <c r="P4" i="52"/>
  <c r="S4" i="52"/>
  <c r="R4" i="52"/>
  <c r="Q4" i="52"/>
  <c r="P6" i="52"/>
  <c r="S6" i="52"/>
  <c r="Q6" i="52"/>
  <c r="R6" i="52"/>
  <c r="P9" i="52"/>
  <c r="S9" i="52"/>
  <c r="R9" i="52"/>
  <c r="Q9" i="52"/>
  <c r="P10" i="52"/>
  <c r="S10" i="52"/>
  <c r="Q10" i="52"/>
  <c r="R10" i="52"/>
  <c r="O5" i="52"/>
  <c r="O14" i="52" s="1"/>
  <c r="Q8" i="52"/>
  <c r="J15" i="52"/>
  <c r="J26" i="52" s="1"/>
  <c r="O20" i="52"/>
  <c r="P8" i="52"/>
  <c r="S8" i="52"/>
  <c r="O18" i="52"/>
  <c r="R19" i="52"/>
  <c r="Q19" i="52"/>
  <c r="J11" i="51"/>
  <c r="J29" i="51" s="1"/>
  <c r="O2" i="51"/>
  <c r="J13" i="51"/>
  <c r="J24" i="51" s="1"/>
  <c r="P6" i="51"/>
  <c r="S6" i="51"/>
  <c r="R6" i="51"/>
  <c r="P10" i="51"/>
  <c r="R10" i="51"/>
  <c r="S10" i="51"/>
  <c r="J14" i="51"/>
  <c r="J25" i="51" s="1"/>
  <c r="M33" i="51" s="1"/>
  <c r="O5" i="51"/>
  <c r="Q6" i="51"/>
  <c r="P9" i="51"/>
  <c r="R9" i="51"/>
  <c r="S9" i="51"/>
  <c r="Q10" i="51"/>
  <c r="P4" i="51"/>
  <c r="R4" i="51"/>
  <c r="S4" i="51"/>
  <c r="O8" i="51"/>
  <c r="J15" i="51"/>
  <c r="J26" i="51" s="1"/>
  <c r="T33" i="51" s="1"/>
  <c r="Q9" i="51"/>
  <c r="R19" i="51"/>
  <c r="Q19" i="51"/>
  <c r="P19" i="51"/>
  <c r="P3" i="51"/>
  <c r="R3" i="51"/>
  <c r="S3" i="51"/>
  <c r="Q4" i="51"/>
  <c r="P7" i="51"/>
  <c r="S7" i="51"/>
  <c r="R7" i="51"/>
  <c r="S19" i="51"/>
  <c r="J21" i="51"/>
  <c r="O18" i="51"/>
  <c r="O20" i="51"/>
  <c r="O8" i="50"/>
  <c r="J15" i="50"/>
  <c r="R19" i="50"/>
  <c r="P19" i="50"/>
  <c r="Q19" i="50"/>
  <c r="P7" i="50"/>
  <c r="R7" i="50"/>
  <c r="S7" i="50"/>
  <c r="J11" i="50"/>
  <c r="J29" i="50" s="1"/>
  <c r="J13" i="50"/>
  <c r="J24" i="50" s="1"/>
  <c r="O2" i="50"/>
  <c r="P6" i="50"/>
  <c r="S6" i="50"/>
  <c r="R6" i="50"/>
  <c r="Q7" i="50"/>
  <c r="P10" i="50"/>
  <c r="S10" i="50"/>
  <c r="R10" i="50"/>
  <c r="J26" i="50"/>
  <c r="T33" i="50" s="1"/>
  <c r="P4" i="50"/>
  <c r="R4" i="50"/>
  <c r="S4" i="50"/>
  <c r="P3" i="50"/>
  <c r="R3" i="50"/>
  <c r="S3" i="50"/>
  <c r="Q4" i="50"/>
  <c r="S19" i="50"/>
  <c r="J14" i="50"/>
  <c r="J25" i="50" s="1"/>
  <c r="M33" i="50" s="1"/>
  <c r="O5" i="50"/>
  <c r="P9" i="50"/>
  <c r="S9" i="50"/>
  <c r="R9" i="50"/>
  <c r="J21" i="50"/>
  <c r="O18" i="50"/>
  <c r="O20" i="50"/>
  <c r="J21" i="49"/>
  <c r="S20" i="49"/>
  <c r="P18" i="49"/>
  <c r="P20" i="49"/>
  <c r="I2" i="49"/>
  <c r="J2" i="49" s="1"/>
  <c r="I3" i="49"/>
  <c r="J3" i="49" s="1"/>
  <c r="O3" i="49" s="1"/>
  <c r="I4" i="49"/>
  <c r="J4" i="49" s="1"/>
  <c r="O4" i="49" s="1"/>
  <c r="I5" i="49"/>
  <c r="J5" i="49" s="1"/>
  <c r="I6" i="49"/>
  <c r="J6" i="49" s="1"/>
  <c r="O6" i="49" s="1"/>
  <c r="I7" i="49"/>
  <c r="J7" i="49" s="1"/>
  <c r="O7" i="49" s="1"/>
  <c r="I8" i="49"/>
  <c r="J8" i="49" s="1"/>
  <c r="I9" i="49"/>
  <c r="J9" i="49" s="1"/>
  <c r="O9" i="49" s="1"/>
  <c r="I10" i="49"/>
  <c r="J10" i="49" s="1"/>
  <c r="O10" i="49" s="1"/>
  <c r="Q18" i="49"/>
  <c r="O19" i="49"/>
  <c r="Q20" i="49"/>
  <c r="S18" i="49"/>
  <c r="J13" i="48"/>
  <c r="O13" i="48"/>
  <c r="O24" i="48" s="1"/>
  <c r="Q20" i="48"/>
  <c r="S20" i="48"/>
  <c r="S18" i="48"/>
  <c r="Q18" i="48"/>
  <c r="R18" i="48"/>
  <c r="S19" i="48"/>
  <c r="Q19" i="48"/>
  <c r="R19" i="48"/>
  <c r="P19" i="48"/>
  <c r="P20" i="48"/>
  <c r="P18" i="48"/>
  <c r="P7" i="48"/>
  <c r="S7" i="48"/>
  <c r="R7" i="48"/>
  <c r="Q7" i="48"/>
  <c r="P6" i="48"/>
  <c r="S6" i="48"/>
  <c r="R6" i="48"/>
  <c r="Q6" i="48"/>
  <c r="Q3" i="48"/>
  <c r="R3" i="48"/>
  <c r="S3" i="48"/>
  <c r="Q2" i="48"/>
  <c r="R2" i="48"/>
  <c r="S2" i="48"/>
  <c r="Q9" i="48"/>
  <c r="Q5" i="48"/>
  <c r="R9" i="48"/>
  <c r="R5" i="48"/>
  <c r="S9" i="48"/>
  <c r="S5" i="48"/>
  <c r="Q4" i="48"/>
  <c r="R4" i="48"/>
  <c r="S4" i="48"/>
  <c r="J21" i="48"/>
  <c r="I10" i="48"/>
  <c r="J10" i="48" s="1"/>
  <c r="O10" i="48" s="1"/>
  <c r="I8" i="48"/>
  <c r="J8" i="48" s="1"/>
  <c r="J28" i="51" l="1"/>
  <c r="J28" i="50"/>
  <c r="O21" i="52"/>
  <c r="J13" i="52"/>
  <c r="J24" i="52" s="1"/>
  <c r="J11" i="52"/>
  <c r="J29" i="52" s="1"/>
  <c r="J14" i="52"/>
  <c r="J25" i="52" s="1"/>
  <c r="M33" i="52" s="1"/>
  <c r="T33" i="52"/>
  <c r="P14" i="48"/>
  <c r="J24" i="48"/>
  <c r="Q14" i="48"/>
  <c r="Q25" i="48" s="1"/>
  <c r="O33" i="48" s="1"/>
  <c r="S14" i="48"/>
  <c r="S25" i="48" s="1"/>
  <c r="Q33" i="48" s="1"/>
  <c r="R13" i="48"/>
  <c r="R24" i="48" s="1"/>
  <c r="J33" i="48" s="1"/>
  <c r="Q3" i="52"/>
  <c r="R14" i="48"/>
  <c r="R25" i="48" s="1"/>
  <c r="P33" i="48" s="1"/>
  <c r="P25" i="48"/>
  <c r="R33" i="48" s="1"/>
  <c r="Q13" i="48"/>
  <c r="Q24" i="48" s="1"/>
  <c r="I33" i="48" s="1"/>
  <c r="O8" i="48"/>
  <c r="O15" i="48" s="1"/>
  <c r="O26" i="48" s="1"/>
  <c r="J15" i="48"/>
  <c r="J26" i="48" s="1"/>
  <c r="T33" i="48" s="1"/>
  <c r="S13" i="48"/>
  <c r="S24" i="48" s="1"/>
  <c r="K33" i="48" s="1"/>
  <c r="O21" i="48"/>
  <c r="S3" i="52"/>
  <c r="R3" i="52"/>
  <c r="Q15" i="52"/>
  <c r="R15" i="52"/>
  <c r="Q7" i="52"/>
  <c r="S7" i="52"/>
  <c r="P7" i="52"/>
  <c r="O2" i="52"/>
  <c r="S15" i="52"/>
  <c r="P18" i="52"/>
  <c r="S18" i="52"/>
  <c r="Q18" i="52"/>
  <c r="R18" i="52"/>
  <c r="P5" i="52"/>
  <c r="S5" i="52"/>
  <c r="R5" i="52"/>
  <c r="R14" i="52" s="1"/>
  <c r="R25" i="52" s="1"/>
  <c r="P33" i="52" s="1"/>
  <c r="O25" i="52"/>
  <c r="Q5" i="52"/>
  <c r="P15" i="52"/>
  <c r="P20" i="52"/>
  <c r="S20" i="52"/>
  <c r="Q20" i="52"/>
  <c r="O26" i="52"/>
  <c r="R20" i="52"/>
  <c r="G33" i="51"/>
  <c r="P20" i="51"/>
  <c r="S20" i="51"/>
  <c r="R20" i="51"/>
  <c r="Q20" i="51"/>
  <c r="P2" i="51"/>
  <c r="R2" i="51"/>
  <c r="O13" i="51"/>
  <c r="O24" i="51" s="1"/>
  <c r="S2" i="51"/>
  <c r="O11" i="51"/>
  <c r="Q2" i="51"/>
  <c r="P18" i="51"/>
  <c r="O21" i="51"/>
  <c r="S18" i="51"/>
  <c r="R18" i="51"/>
  <c r="Q18" i="51"/>
  <c r="P8" i="51"/>
  <c r="P15" i="51" s="1"/>
  <c r="R8" i="51"/>
  <c r="R15" i="51" s="1"/>
  <c r="O15" i="51"/>
  <c r="O26" i="51" s="1"/>
  <c r="S8" i="51"/>
  <c r="S15" i="51" s="1"/>
  <c r="Q8" i="51"/>
  <c r="Q15" i="51" s="1"/>
  <c r="P5" i="51"/>
  <c r="P14" i="51" s="1"/>
  <c r="P25" i="51" s="1"/>
  <c r="R33" i="51" s="1"/>
  <c r="S5" i="51"/>
  <c r="S14" i="51" s="1"/>
  <c r="S25" i="51" s="1"/>
  <c r="Q33" i="51" s="1"/>
  <c r="R5" i="51"/>
  <c r="R14" i="51" s="1"/>
  <c r="R25" i="51" s="1"/>
  <c r="P33" i="51" s="1"/>
  <c r="O14" i="51"/>
  <c r="O25" i="51" s="1"/>
  <c r="Q5" i="51"/>
  <c r="Q14" i="51" s="1"/>
  <c r="Q25" i="51" s="1"/>
  <c r="O33" i="51" s="1"/>
  <c r="G33" i="50"/>
  <c r="P20" i="50"/>
  <c r="R20" i="50"/>
  <c r="S20" i="50"/>
  <c r="Q20" i="50"/>
  <c r="P18" i="50"/>
  <c r="R18" i="50"/>
  <c r="O21" i="50"/>
  <c r="S18" i="50"/>
  <c r="Q18" i="50"/>
  <c r="P5" i="50"/>
  <c r="P14" i="50" s="1"/>
  <c r="P25" i="50" s="1"/>
  <c r="R33" i="50" s="1"/>
  <c r="S5" i="50"/>
  <c r="S14" i="50" s="1"/>
  <c r="S25" i="50" s="1"/>
  <c r="Q33" i="50" s="1"/>
  <c r="R5" i="50"/>
  <c r="R14" i="50" s="1"/>
  <c r="R25" i="50" s="1"/>
  <c r="P33" i="50" s="1"/>
  <c r="O14" i="50"/>
  <c r="O25" i="50" s="1"/>
  <c r="Q5" i="50"/>
  <c r="Q14" i="50" s="1"/>
  <c r="Q25" i="50" s="1"/>
  <c r="O33" i="50" s="1"/>
  <c r="P8" i="50"/>
  <c r="P15" i="50" s="1"/>
  <c r="O15" i="50"/>
  <c r="O26" i="50" s="1"/>
  <c r="S8" i="50"/>
  <c r="S15" i="50" s="1"/>
  <c r="R8" i="50"/>
  <c r="R15" i="50" s="1"/>
  <c r="Q8" i="50"/>
  <c r="Q15" i="50" s="1"/>
  <c r="P2" i="50"/>
  <c r="R2" i="50"/>
  <c r="O13" i="50"/>
  <c r="O24" i="50" s="1"/>
  <c r="S2" i="50"/>
  <c r="Q2" i="50"/>
  <c r="O11" i="50"/>
  <c r="R3" i="49"/>
  <c r="Q3" i="49"/>
  <c r="P3" i="49"/>
  <c r="S3" i="49"/>
  <c r="R9" i="49"/>
  <c r="P9" i="49"/>
  <c r="S9" i="49"/>
  <c r="Q9" i="49"/>
  <c r="R7" i="49"/>
  <c r="P7" i="49"/>
  <c r="S7" i="49"/>
  <c r="Q7" i="49"/>
  <c r="R10" i="49"/>
  <c r="S10" i="49"/>
  <c r="Q10" i="49"/>
  <c r="P10" i="49"/>
  <c r="R6" i="49"/>
  <c r="S6" i="49"/>
  <c r="Q6" i="49"/>
  <c r="P6" i="49"/>
  <c r="J13" i="49"/>
  <c r="J24" i="49" s="1"/>
  <c r="J11" i="49"/>
  <c r="J29" i="49" s="1"/>
  <c r="O2" i="49"/>
  <c r="J15" i="49"/>
  <c r="J26" i="49" s="1"/>
  <c r="T33" i="49" s="1"/>
  <c r="O8" i="49"/>
  <c r="R4" i="49"/>
  <c r="P4" i="49"/>
  <c r="Q4" i="49"/>
  <c r="S4" i="49"/>
  <c r="P19" i="49"/>
  <c r="Q19" i="49"/>
  <c r="S19" i="49"/>
  <c r="R19" i="49"/>
  <c r="O21" i="49"/>
  <c r="O5" i="49"/>
  <c r="J14" i="49"/>
  <c r="J25" i="49" s="1"/>
  <c r="M33" i="49" s="1"/>
  <c r="P24" i="48"/>
  <c r="L33" i="48" s="1"/>
  <c r="Q21" i="48"/>
  <c r="P10" i="48"/>
  <c r="S10" i="48"/>
  <c r="R10" i="48"/>
  <c r="Q10" i="48"/>
  <c r="J11" i="48"/>
  <c r="J29" i="48" s="1"/>
  <c r="AA33" i="51" l="1"/>
  <c r="Z33" i="51"/>
  <c r="AB33" i="50"/>
  <c r="AA33" i="50"/>
  <c r="G33" i="49"/>
  <c r="J28" i="49"/>
  <c r="G33" i="48"/>
  <c r="J28" i="48"/>
  <c r="P21" i="52"/>
  <c r="R2" i="52"/>
  <c r="R13" i="52" s="1"/>
  <c r="R24" i="52" s="1"/>
  <c r="O11" i="52"/>
  <c r="O13" i="52"/>
  <c r="O24" i="52" s="1"/>
  <c r="O28" i="52" s="1"/>
  <c r="J28" i="52"/>
  <c r="O28" i="48"/>
  <c r="P14" i="52"/>
  <c r="P25" i="52" s="1"/>
  <c r="R33" i="52" s="1"/>
  <c r="S14" i="52"/>
  <c r="S25" i="52" s="1"/>
  <c r="Q33" i="52" s="1"/>
  <c r="O11" i="48"/>
  <c r="R26" i="52"/>
  <c r="W33" i="52" s="1"/>
  <c r="R8" i="48"/>
  <c r="R15" i="48" s="1"/>
  <c r="R26" i="48" s="1"/>
  <c r="W33" i="48" s="1"/>
  <c r="AD33" i="48" s="1"/>
  <c r="Q8" i="48"/>
  <c r="Q15" i="48" s="1"/>
  <c r="Q26" i="48" s="1"/>
  <c r="V33" i="48" s="1"/>
  <c r="AC33" i="48" s="1"/>
  <c r="S8" i="48"/>
  <c r="S15" i="48" s="1"/>
  <c r="S26" i="48" s="1"/>
  <c r="X33" i="48" s="1"/>
  <c r="AE33" i="48" s="1"/>
  <c r="P8" i="48"/>
  <c r="P15" i="48" s="1"/>
  <c r="P26" i="48" s="1"/>
  <c r="Y33" i="48" s="1"/>
  <c r="AF33" i="48" s="1"/>
  <c r="S21" i="48"/>
  <c r="P21" i="48"/>
  <c r="R21" i="48"/>
  <c r="G33" i="52"/>
  <c r="Q2" i="52"/>
  <c r="Q13" i="52" s="1"/>
  <c r="Q24" i="52" s="1"/>
  <c r="Q26" i="52"/>
  <c r="V33" i="52" s="1"/>
  <c r="S2" i="52"/>
  <c r="S13" i="52" s="1"/>
  <c r="S24" i="52" s="1"/>
  <c r="P2" i="52"/>
  <c r="Q14" i="52"/>
  <c r="Q25" i="52" s="1"/>
  <c r="O33" i="52" s="1"/>
  <c r="S26" i="52"/>
  <c r="X33" i="52" s="1"/>
  <c r="P26" i="52"/>
  <c r="Y33" i="52" s="1"/>
  <c r="S21" i="52"/>
  <c r="R21" i="52"/>
  <c r="Q21" i="52"/>
  <c r="R26" i="51"/>
  <c r="W33" i="51" s="1"/>
  <c r="S21" i="51"/>
  <c r="P13" i="51"/>
  <c r="P24" i="51" s="1"/>
  <c r="P11" i="51"/>
  <c r="S13" i="51"/>
  <c r="S24" i="51" s="1"/>
  <c r="S11" i="51"/>
  <c r="Q21" i="51"/>
  <c r="O28" i="51"/>
  <c r="Q26" i="51"/>
  <c r="V33" i="51" s="1"/>
  <c r="P26" i="51"/>
  <c r="Y33" i="51" s="1"/>
  <c r="S26" i="51"/>
  <c r="X33" i="51" s="1"/>
  <c r="R21" i="51"/>
  <c r="P21" i="51"/>
  <c r="Q11" i="51"/>
  <c r="Q13" i="51"/>
  <c r="Q24" i="51" s="1"/>
  <c r="R11" i="51"/>
  <c r="R13" i="51"/>
  <c r="R24" i="51" s="1"/>
  <c r="O28" i="50"/>
  <c r="R11" i="50"/>
  <c r="R13" i="50"/>
  <c r="R24" i="50" s="1"/>
  <c r="Q26" i="50"/>
  <c r="V33" i="50" s="1"/>
  <c r="P13" i="50"/>
  <c r="P24" i="50" s="1"/>
  <c r="P11" i="50"/>
  <c r="S13" i="50"/>
  <c r="S24" i="50" s="1"/>
  <c r="S11" i="50"/>
  <c r="Q21" i="50"/>
  <c r="R21" i="50"/>
  <c r="S26" i="50"/>
  <c r="X33" i="50" s="1"/>
  <c r="S21" i="50"/>
  <c r="P26" i="50"/>
  <c r="Y33" i="50" s="1"/>
  <c r="Q11" i="50"/>
  <c r="Q13" i="50"/>
  <c r="Q24" i="50" s="1"/>
  <c r="P21" i="50"/>
  <c r="R26" i="50"/>
  <c r="W33" i="50" s="1"/>
  <c r="R5" i="49"/>
  <c r="R14" i="49" s="1"/>
  <c r="R25" i="49" s="1"/>
  <c r="P33" i="49" s="1"/>
  <c r="P5" i="49"/>
  <c r="P14" i="49" s="1"/>
  <c r="P25" i="49" s="1"/>
  <c r="R33" i="49" s="1"/>
  <c r="O14" i="49"/>
  <c r="O25" i="49" s="1"/>
  <c r="Q5" i="49"/>
  <c r="Q14" i="49" s="1"/>
  <c r="Q25" i="49" s="1"/>
  <c r="O33" i="49" s="1"/>
  <c r="S5" i="49"/>
  <c r="S14" i="49" s="1"/>
  <c r="S25" i="49" s="1"/>
  <c r="Q33" i="49" s="1"/>
  <c r="R8" i="49"/>
  <c r="R15" i="49" s="1"/>
  <c r="R26" i="49" s="1"/>
  <c r="W33" i="49" s="1"/>
  <c r="P8" i="49"/>
  <c r="P15" i="49" s="1"/>
  <c r="P26" i="49" s="1"/>
  <c r="Y33" i="49" s="1"/>
  <c r="S8" i="49"/>
  <c r="S15" i="49" s="1"/>
  <c r="S26" i="49" s="1"/>
  <c r="X33" i="49" s="1"/>
  <c r="Q8" i="49"/>
  <c r="Q15" i="49" s="1"/>
  <c r="Q26" i="49" s="1"/>
  <c r="V33" i="49" s="1"/>
  <c r="O15" i="49"/>
  <c r="O26" i="49" s="1"/>
  <c r="R21" i="49"/>
  <c r="P21" i="49"/>
  <c r="S21" i="49"/>
  <c r="Q21" i="49"/>
  <c r="R2" i="49"/>
  <c r="P2" i="49"/>
  <c r="O11" i="49"/>
  <c r="Q2" i="49"/>
  <c r="O13" i="49"/>
  <c r="O24" i="49" s="1"/>
  <c r="S2" i="49"/>
  <c r="N12" i="45"/>
  <c r="I12" i="45"/>
  <c r="AB33" i="49" l="1"/>
  <c r="AA33" i="49"/>
  <c r="AB33" i="48"/>
  <c r="AA33" i="48"/>
  <c r="AB33" i="52"/>
  <c r="AA33" i="52"/>
  <c r="Q28" i="52"/>
  <c r="P13" i="52"/>
  <c r="P11" i="52"/>
  <c r="P11" i="48"/>
  <c r="Q11" i="48"/>
  <c r="P28" i="48"/>
  <c r="Q11" i="52"/>
  <c r="Q28" i="48"/>
  <c r="R11" i="48"/>
  <c r="R28" i="48"/>
  <c r="S28" i="48"/>
  <c r="S11" i="48"/>
  <c r="S11" i="52"/>
  <c r="R11" i="52"/>
  <c r="I33" i="52"/>
  <c r="AC33" i="52" s="1"/>
  <c r="K33" i="52"/>
  <c r="AE33" i="52" s="1"/>
  <c r="R28" i="52"/>
  <c r="J33" i="52"/>
  <c r="AD33" i="52" s="1"/>
  <c r="L33" i="51"/>
  <c r="AE33" i="51" s="1"/>
  <c r="P28" i="51"/>
  <c r="I33" i="51"/>
  <c r="AB33" i="51" s="1"/>
  <c r="Q28" i="51"/>
  <c r="R28" i="51"/>
  <c r="J33" i="51"/>
  <c r="AC33" i="51" s="1"/>
  <c r="K33" i="51"/>
  <c r="AD33" i="51" s="1"/>
  <c r="S28" i="51"/>
  <c r="Q28" i="50"/>
  <c r="I33" i="50"/>
  <c r="AC33" i="50" s="1"/>
  <c r="R28" i="50"/>
  <c r="J33" i="50"/>
  <c r="AD33" i="50" s="1"/>
  <c r="L33" i="50"/>
  <c r="AF33" i="50" s="1"/>
  <c r="P28" i="50"/>
  <c r="K33" i="50"/>
  <c r="AE33" i="50" s="1"/>
  <c r="S28" i="50"/>
  <c r="Q11" i="49"/>
  <c r="Q13" i="49"/>
  <c r="Q24" i="49" s="1"/>
  <c r="S13" i="49"/>
  <c r="S24" i="49" s="1"/>
  <c r="S11" i="49"/>
  <c r="P11" i="49"/>
  <c r="P13" i="49"/>
  <c r="P24" i="49" s="1"/>
  <c r="O28" i="49"/>
  <c r="R13" i="49"/>
  <c r="R24" i="49" s="1"/>
  <c r="R11" i="49"/>
  <c r="T12" i="45"/>
  <c r="C15" i="45" s="1"/>
  <c r="W12" i="45"/>
  <c r="V12" i="45"/>
  <c r="U12" i="45"/>
  <c r="B15" i="45"/>
  <c r="P24" i="52" l="1"/>
  <c r="L33" i="52" s="1"/>
  <c r="AF33" i="52" s="1"/>
  <c r="S28" i="52"/>
  <c r="P28" i="49"/>
  <c r="L33" i="49"/>
  <c r="AF33" i="49" s="1"/>
  <c r="Q28" i="49"/>
  <c r="I33" i="49"/>
  <c r="AC33" i="49" s="1"/>
  <c r="R28" i="49"/>
  <c r="J33" i="49"/>
  <c r="AD33" i="49" s="1"/>
  <c r="S28" i="49"/>
  <c r="K33" i="49"/>
  <c r="AE33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P28" i="52" l="1"/>
  <c r="K32" i="5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<sst xmlns="http://schemas.openxmlformats.org/spreadsheetml/2006/main" count="892" uniqueCount="170">
  <si>
    <t>Nozioni e riferimenti:</t>
  </si>
  <si>
    <t xml:space="preserve">Costo standard del personale: </t>
  </si>
  <si>
    <t>art. 6.2.1 Spese di personale https://www.mur.gov.it/sites/default/files/2022-10/PNRR_LINEE%20GUIDA%20PER%20LA%20RENDICONTAZIONE.pdf 
(vedere sotto)</t>
  </si>
  <si>
    <t>Avviso n.341 del 15 marzo 2022:</t>
  </si>
  <si>
    <t>https://www.gea.mur.gov.it/docs/Pe/m_pi.AOOSG_MUR.REGISTRO%20DECRETI(R).0000341.15-03-2022.pdf</t>
  </si>
  <si>
    <t>Campi di intervento 022, 023, 006:</t>
  </si>
  <si>
    <t>Articolo 6 (Criteri di ammissibilità) del Bando a Cascata</t>
  </si>
  <si>
    <t>% di Agevolazione:</t>
  </si>
  <si>
    <t>Art. 10 (Tipologie ed entità agevolazioni ) del Bando a Cascata</t>
  </si>
  <si>
    <t>Istruzioni:</t>
  </si>
  <si>
    <r>
      <t xml:space="preserve">1. Compilare un foglio </t>
    </r>
    <r>
      <rPr>
        <i/>
        <sz val="12"/>
        <color theme="1"/>
        <rFont val="Calibri"/>
        <family val="2"/>
        <scheme val="minor"/>
      </rPr>
      <t>"Partner X Costi "</t>
    </r>
    <r>
      <rPr>
        <sz val="12"/>
        <color theme="1"/>
        <rFont val="Calibri"/>
        <family val="2"/>
        <scheme val="minor"/>
      </rPr>
      <t xml:space="preserve"> per ogni Soggetto Partecipante. 
Si specifica che è necessario indicare la % del costo dedicata alle varie linee di intervento/requisiti PNRR (colonne dalla K alla N).
Il riepilogo dei costi e delle agevolazioni viene calcolato nelle RIGA 39
</t>
    </r>
  </si>
  <si>
    <r>
      <t>2. Riempire le colonne dalla A alla AW del foglio</t>
    </r>
    <r>
      <rPr>
        <i/>
        <sz val="12"/>
        <color theme="1"/>
        <rFont val="Calibri"/>
        <family val="2"/>
        <scheme val="minor"/>
      </rPr>
      <t xml:space="preserve"> "Proponente_Riepilogo"</t>
    </r>
    <r>
      <rPr>
        <sz val="12"/>
        <color theme="1"/>
        <rFont val="Calibri"/>
        <family val="2"/>
        <scheme val="minor"/>
      </rPr>
      <t xml:space="preserve"> assicurandosi di completare le righe dalla 14 alla 20 della tabella riassuntiva.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</si>
  <si>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</si>
  <si>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</si>
  <si>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</si>
  <si>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</si>
  <si>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</si>
  <si>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5 - Ente Spoke - Consiglio Nazionale delle Ricerche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</si>
  <si>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</si>
  <si>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</si>
  <si>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</si>
  <si>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</si>
  <si>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</si>
  <si>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</si>
  <si>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</si>
  <si>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</si>
  <si>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</si>
  <si>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</si>
  <si>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</si>
  <si>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</si>
  <si>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</si>
  <si>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% Agevolazione inclusa eventuale maggiorazione</t>
  </si>
  <si>
    <t>Costo Totale</t>
  </si>
  <si>
    <t>Agevolazione Totale</t>
  </si>
  <si>
    <t xml:space="preserve">Inserire qui Soggetto Proponente </t>
  </si>
  <si>
    <t>Inserire qui Soggetto Proponente</t>
  </si>
  <si>
    <t>Soggetti NON destinatari di aiuti di stato</t>
  </si>
  <si>
    <t>Inserire qui Soggetto Partecipante (in caso di Raggruppamento Partecipante)</t>
  </si>
  <si>
    <t>Inserire qui Soggetto Partecipante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</si>
  <si>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</si>
  <si>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</si>
  <si>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</si>
  <si>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</si>
  <si>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</si>
  <si>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</si>
  <si>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</si>
  <si>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</si>
  <si>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</si>
  <si>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</si>
  <si>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</si>
  <si>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</si>
  <si>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</si>
  <si>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</si>
  <si>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</si>
  <si>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</si>
  <si>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</si>
  <si>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</si>
  <si>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</si>
  <si>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</si>
  <si>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 (100%)</t>
  </si>
  <si>
    <t>% agevolazioni in investimenti di cui linea di intervento 022
(minimo 23%)</t>
  </si>
  <si>
    <t>% agevolazioni in investimenti di cui linea di intervento 023
(minimo 35%)</t>
  </si>
  <si>
    <t>% agevolazioni in investimenti di cui linea di intervento 006
(42%)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</si>
  <si>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</si>
  <si>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</si>
  <si>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</si>
  <si>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</si>
  <si>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</si>
  <si>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????% agevolazioni genere femminile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</si>
  <si>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</si>
  <si>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</si>
  <si>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</si>
  <si>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</si>
  <si>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</si>
  <si>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</si>
  <si>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</si>
  <si>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</si>
  <si>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>% agevolazioni localizzate nelle Regioni del Mezzogiorno  (100%)</t>
  </si>
  <si>
    <t>% agevolazioni in investimenti di cui linea di intervento 022
(minimo 23%).</t>
  </si>
  <si>
    <t>% agevolazioni in investimenti di cui linea di intervento 023
(minimo 35%).</t>
  </si>
  <si>
    <t>% agevolazioni in investimenti di cui linea di intervento 006
(42%).</t>
  </si>
  <si>
    <t>TOTALE COMPLESSIVO (PERSONALE E ALTRI COSTI)</t>
  </si>
  <si>
    <t>TOTALE COMPLESSIVO AGEVOLAZIONE (PERSONALE E ALTRI COSTI)</t>
  </si>
  <si>
    <t>Check totale</t>
  </si>
  <si>
    <t>Di cui Mezzogiorno</t>
  </si>
  <si>
    <t>Maggiorazione per collaborazione e/o diffusione</t>
  </si>
  <si>
    <t>% agevolazioni in investimenti di cui linea di intervento 022
(minimo 23%</t>
  </si>
  <si>
    <t xml:space="preserve">% agevolazioni localizzate nelle Regioni del Mezzogiorno </t>
  </si>
  <si>
    <t>% agevolazioni localizzate nelle Regioni del Mezzogiorno (100%)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</si>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</sst>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0.0000"/>
    <numFmt numFmtId="169" formatCode="_-* #,##0.00\ _€_-;\-* #,##0.00\ _€_-;_-* &quot;-&quot;??\ _€_-;_-@_-"/>
  </numFmts>
  <fonts count="30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1">
    <xf numFmtId="0" fontId="0" fillId="0" borderId="0" xfId="0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8" fillId="2" borderId="0" xfId="0" applyFont="1" applyFill="1" applyAlignment="1">
      <alignment vertical="center"/>
    </xf>
    <xf numFmtId="9" fontId="9" fillId="0" borderId="1" xfId="0" applyNumberFormat="1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9" fontId="10" fillId="0" borderId="1" xfId="0" applyNumberFormat="1" applyFont="1" applyBorder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0" fillId="3" borderId="0" xfId="0" applyFill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165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165" fontId="0" fillId="3" borderId="0" xfId="0" applyNumberFormat="1" applyFill="1"/>
    <xf numFmtId="0" fontId="8" fillId="3" borderId="0" xfId="0" quotePrefix="1" applyFont="1" applyFill="1"/>
    <xf numFmtId="9" fontId="0" fillId="3" borderId="0" xfId="0" applyNumberFormat="1" applyFill="1"/>
    <xf numFmtId="9" fontId="8" fillId="3" borderId="0" xfId="0" applyNumberFormat="1" applyFont="1" applyFill="1"/>
    <xf numFmtId="9" fontId="0" fillId="3" borderId="0" xfId="2" applyFont="1" applyFill="1" applyAlignment="1"/>
    <xf numFmtId="0" fontId="8" fillId="3" borderId="0" xfId="0" applyFont="1" applyFill="1" applyAlignment="1">
      <alignment horizontal="center"/>
    </xf>
    <xf numFmtId="9" fontId="4" fillId="3" borderId="2" xfId="0" applyNumberFormat="1" applyFont="1" applyFill="1" applyBorder="1"/>
    <xf numFmtId="0" fontId="4" fillId="3" borderId="2" xfId="0" applyFont="1" applyFill="1" applyBorder="1"/>
    <xf numFmtId="10" fontId="4" fillId="3" borderId="2" xfId="0" applyNumberFormat="1" applyFont="1" applyFill="1" applyBorder="1" applyAlignment="1">
      <alignment horizontal="right"/>
    </xf>
    <xf numFmtId="10" fontId="5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2" fillId="8" borderId="4" xfId="0" applyNumberFormat="1" applyFont="1" applyFill="1" applyBorder="1"/>
    <xf numFmtId="9" fontId="8" fillId="3" borderId="4" xfId="0" applyNumberFormat="1" applyFont="1" applyFill="1" applyBorder="1"/>
    <xf numFmtId="9" fontId="13" fillId="0" borderId="1" xfId="0" applyNumberFormat="1" applyFont="1" applyBorder="1"/>
    <xf numFmtId="9" fontId="13" fillId="0" borderId="1" xfId="0" applyNumberFormat="1" applyFont="1" applyBorder="1" applyAlignment="1">
      <alignment horizontal="right"/>
    </xf>
    <xf numFmtId="9" fontId="13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3" fillId="0" borderId="1" xfId="1" applyFont="1" applyBorder="1" applyAlignment="1"/>
    <xf numFmtId="0" fontId="7" fillId="0" borderId="2" xfId="0" applyFont="1" applyBorder="1"/>
    <xf numFmtId="0" fontId="7" fillId="0" borderId="8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9" fontId="13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8" fillId="3" borderId="4" xfId="0" applyFont="1" applyFill="1" applyBorder="1"/>
    <xf numFmtId="166" fontId="13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8" fillId="3" borderId="4" xfId="0" applyNumberFormat="1" applyFont="1" applyFill="1" applyBorder="1"/>
    <xf numFmtId="0" fontId="5" fillId="10" borderId="6" xfId="0" applyFont="1" applyFill="1" applyBorder="1" applyAlignment="1">
      <alignment wrapText="1"/>
    </xf>
    <xf numFmtId="0" fontId="5" fillId="9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8" fillId="13" borderId="4" xfId="0" quotePrefix="1" applyFont="1" applyFill="1" applyBorder="1"/>
    <xf numFmtId="0" fontId="5" fillId="14" borderId="1" xfId="0" applyFont="1" applyFill="1" applyBorder="1" applyAlignment="1">
      <alignment wrapText="1"/>
    </xf>
    <xf numFmtId="0" fontId="5" fillId="15" borderId="2" xfId="0" applyFont="1" applyFill="1" applyBorder="1" applyAlignment="1">
      <alignment wrapText="1"/>
    </xf>
    <xf numFmtId="0" fontId="5" fillId="16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6" fillId="3" borderId="4" xfId="0" applyFont="1" applyFill="1" applyBorder="1"/>
    <xf numFmtId="0" fontId="7" fillId="3" borderId="4" xfId="0" applyFont="1" applyFill="1" applyBorder="1"/>
    <xf numFmtId="9" fontId="4" fillId="3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textRotation="90"/>
    </xf>
    <xf numFmtId="0" fontId="7" fillId="0" borderId="0" xfId="0" applyFont="1" applyAlignment="1">
      <alignment textRotation="90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168" fontId="24" fillId="0" borderId="0" xfId="5" applyNumberFormat="1" applyFont="1"/>
    <xf numFmtId="0" fontId="24" fillId="0" borderId="0" xfId="5" applyFont="1"/>
    <xf numFmtId="0" fontId="24" fillId="0" borderId="0" xfId="5" applyFont="1" applyAlignment="1">
      <alignment horizontal="center" vertical="center" wrapText="1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43" fontId="24" fillId="0" borderId="0" xfId="5" applyNumberFormat="1" applyFont="1"/>
    <xf numFmtId="0" fontId="27" fillId="0" borderId="12" xfId="5" applyFont="1" applyBorder="1" applyAlignment="1">
      <alignment vertical="center" wrapText="1"/>
    </xf>
    <xf numFmtId="43" fontId="27" fillId="0" borderId="13" xfId="7" applyFont="1" applyFill="1" applyBorder="1" applyAlignment="1" applyProtection="1">
      <alignment horizontal="center" vertical="center" wrapText="1"/>
    </xf>
    <xf numFmtId="169" fontId="24" fillId="0" borderId="0" xfId="5" applyNumberFormat="1" applyFont="1"/>
    <xf numFmtId="9" fontId="27" fillId="0" borderId="13" xfId="2" applyFont="1" applyFill="1" applyBorder="1" applyAlignment="1" applyProtection="1">
      <alignment horizontal="center" vertical="center" wrapText="1"/>
    </xf>
    <xf numFmtId="0" fontId="24" fillId="0" borderId="0" xfId="5" applyFont="1" applyAlignment="1">
      <alignment horizontal="left" wrapText="1"/>
    </xf>
    <xf numFmtId="0" fontId="22" fillId="20" borderId="11" xfId="5" applyFont="1" applyFill="1" applyBorder="1" applyAlignment="1">
      <alignment horizontal="center" vertical="center" wrapText="1"/>
    </xf>
    <xf numFmtId="0" fontId="22" fillId="19" borderId="4" xfId="0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0" fontId="24" fillId="0" borderId="4" xfId="5" applyFont="1" applyBorder="1" applyAlignment="1">
      <alignment wrapText="1"/>
    </xf>
    <xf numFmtId="49" fontId="24" fillId="0" borderId="4" xfId="5" applyNumberFormat="1" applyFont="1" applyBorder="1" applyAlignment="1">
      <alignment horizontal="left" wrapText="1"/>
    </xf>
    <xf numFmtId="167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167" fontId="22" fillId="19" borderId="4" xfId="0" applyNumberFormat="1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6" fillId="20" borderId="10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7" fillId="20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17" fillId="23" borderId="14" xfId="0" applyFont="1" applyFill="1" applyBorder="1" applyAlignment="1">
      <alignment horizontal="center" wrapText="1"/>
    </xf>
    <xf numFmtId="0" fontId="17" fillId="24" borderId="14" xfId="0" applyFont="1" applyFill="1" applyBorder="1" applyAlignment="1">
      <alignment horizontal="center" wrapText="1"/>
    </xf>
    <xf numFmtId="0" fontId="17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167" fontId="0" fillId="0" borderId="17" xfId="0" applyNumberFormat="1" applyBorder="1" applyAlignment="1">
      <alignment horizontal="center"/>
    </xf>
    <xf numFmtId="0" fontId="0" fillId="0" borderId="20" xfId="0" applyBorder="1" applyAlignment="1">
      <alignment horizontal="right" wrapText="1"/>
    </xf>
    <xf numFmtId="167" fontId="0" fillId="0" borderId="21" xfId="0" applyNumberFormat="1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0" fontId="0" fillId="0" borderId="4" xfId="0" applyBorder="1" applyAlignment="1">
      <alignment horizontal="right" wrapText="1"/>
    </xf>
    <xf numFmtId="167" fontId="0" fillId="0" borderId="4" xfId="0" applyNumberForma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0" fontId="1" fillId="0" borderId="0" xfId="0" applyFont="1" applyAlignment="1">
      <alignment horizontal="left"/>
    </xf>
    <xf numFmtId="0" fontId="2" fillId="0" borderId="18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19" xfId="0" applyFont="1" applyBorder="1"/>
    <xf numFmtId="0" fontId="2" fillId="0" borderId="0" xfId="0" applyFont="1"/>
    <xf numFmtId="0" fontId="2" fillId="0" borderId="23" xfId="0" applyFont="1" applyBorder="1"/>
    <xf numFmtId="0" fontId="2" fillId="0" borderId="24" xfId="0" applyFont="1" applyBorder="1"/>
    <xf numFmtId="0" fontId="1" fillId="3" borderId="0" xfId="0" applyFont="1" applyFill="1"/>
    <xf numFmtId="0" fontId="1" fillId="0" borderId="0" xfId="0" applyFont="1"/>
    <xf numFmtId="9" fontId="1" fillId="0" borderId="1" xfId="0" applyNumberFormat="1" applyFont="1" applyBorder="1"/>
    <xf numFmtId="0" fontId="1" fillId="0" borderId="1" xfId="0" applyFont="1" applyBorder="1"/>
    <xf numFmtId="10" fontId="1" fillId="0" borderId="1" xfId="0" applyNumberFormat="1" applyFont="1" applyBorder="1"/>
    <xf numFmtId="166" fontId="1" fillId="0" borderId="1" xfId="1" applyNumberFormat="1" applyFont="1" applyBorder="1"/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2" fillId="22" borderId="4" xfId="5" applyFont="1" applyFill="1" applyBorder="1" applyAlignment="1">
      <alignment horizontal="left" vertical="center"/>
    </xf>
    <xf numFmtId="0" fontId="28" fillId="0" borderId="4" xfId="5" applyFont="1" applyBorder="1" applyAlignment="1">
      <alignment horizontal="left" vertical="center"/>
    </xf>
    <xf numFmtId="0" fontId="28" fillId="0" borderId="4" xfId="5" applyFont="1" applyBorder="1" applyAlignment="1" applyProtection="1">
      <alignment horizontal="left" vertical="center"/>
      <protection locked="0"/>
    </xf>
    <xf numFmtId="0" fontId="22" fillId="22" borderId="4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0" fontId="23" fillId="21" borderId="4" xfId="5" applyFont="1" applyFill="1" applyBorder="1" applyAlignment="1">
      <alignment horizontal="left" vertical="center"/>
    </xf>
    <xf numFmtId="0" fontId="22" fillId="19" borderId="4" xfId="0" applyFont="1" applyFill="1" applyBorder="1" applyAlignment="1">
      <alignment horizontal="center" vertical="center" wrapText="1"/>
    </xf>
    <xf numFmtId="0" fontId="22" fillId="22" borderId="25" xfId="5" applyFont="1" applyFill="1" applyBorder="1" applyAlignment="1">
      <alignment horizontal="center" vertical="center" wrapText="1"/>
    </xf>
    <xf numFmtId="0" fontId="22" fillId="22" borderId="26" xfId="5" applyFont="1" applyFill="1" applyBorder="1" applyAlignment="1">
      <alignment horizontal="center" vertical="center" wrapText="1"/>
    </xf>
    <xf numFmtId="0" fontId="22" fillId="22" borderId="27" xfId="5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/>
    </xf>
    <xf numFmtId="0" fontId="8" fillId="13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11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22/10/relationships/richValueRel" Target="richData/richValueRel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9</xdr:row>
      <xdr:rowOff>206374</xdr:rowOff>
    </xdr:from>
    <xdr:to>
      <xdr:col>1</xdr:col>
      <xdr:colOff>2948696</xdr:colOff>
      <xdr:row>40</xdr:row>
      <xdr:rowOff>170656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BE7F6C-AB7F-FAE1-7A60-A83100056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" y="2984499"/>
          <a:ext cx="7290509" cy="6361907"/>
        </a:xfrm>
        <a:prstGeom prst="rect">
          <a:avLst/>
        </a:prstGeom>
      </xdr:spPr>
    </xdr:pic>
    <xdr:clientData/>
  </xdr:twoCellAnchor>
  <xdr:twoCellAnchor editAs="oneCell">
    <xdr:from>
      <xdr:col>1</xdr:col>
      <xdr:colOff>7705725</xdr:colOff>
      <xdr:row>7</xdr:row>
      <xdr:rowOff>590550</xdr:rowOff>
    </xdr:from>
    <xdr:to>
      <xdr:col>7</xdr:col>
      <xdr:colOff>1743075</xdr:colOff>
      <xdr:row>35</xdr:row>
      <xdr:rowOff>104775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0E30B23-6283-84A7-A141-7C1805C11399}"/>
            </a:ext>
            <a:ext uri="{147F2762-F138-4A5C-976F-8EAC2B608ADB}">
              <a16:predDERef xmlns:a16="http://schemas.microsoft.com/office/drawing/2014/main" pred="{DEBE7F6C-AB7F-FAE1-7A60-A83100056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11050" y="2190750"/>
          <a:ext cx="9144000" cy="5857875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0" totalsRowShown="0" headerRowDxfId="111" dataDxfId="110">
  <tableColumns count="20">
    <tableColumn id="22" xr3:uid="{8905C906-7520-4322-86DE-3150ABAEB1BC}" name="Categoria" dataDxfId="109"/>
    <tableColumn id="21" xr3:uid="{5653CBF1-363B-473A-9E15-5A9ED10158F6}" name="% intensità agevolazione" dataDxfId="108"/>
    <tableColumn id="20" xr3:uid="{1288C188-A21B-449A-9110-930E47494293}" name="eventuale maggiorazione % intensità agevolazione" dataDxfId="107"/>
    <tableColumn id="3" xr3:uid="{A37BD4F8-4F33-4875-959F-7E302687AD5F}" name="Fascia di costo (Alta/Media/Bassa)" dataDxfId="106"/>
    <tableColumn id="5" xr3:uid="{9AB870C2-A8EE-435E-85CA-943A395A848C}" name="# Mesi persona" dataDxfId="105"/>
    <tableColumn id="19" xr3:uid="{30B513FB-63F2-4FD8-89D2-E0A53D4A1A8A}" name="Ore/anno" dataDxfId="104"/>
    <tableColumn id="6" xr3:uid="{6BBAAD04-7149-43C2-8F7E-8D0FD55F6876}" name="Costo standard (€/ora)" dataDxfId="103"/>
    <tableColumn id="7" xr3:uid="{612F5B5D-B3F9-48D0-8DC0-AEE98D75C08D}" name="Costo Personale (€)" dataDxfId="102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01">
      <calculatedColumnFormula>Table145678[[#This Row],[Costo Personale (€)]]*0.15</calculatedColumnFormula>
    </tableColumn>
    <tableColumn id="16" xr3:uid="{47564076-BBB8-4011-9840-795BB2804795}" name="Costo Totale del Personale (€)" dataDxfId="100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 (100%)" dataDxfId="99"/>
    <tableColumn id="11" xr3:uid="{E30932C3-1DF4-421A-8CAB-4123E4DDAEFB}" name="% agevolazioni in investimenti di cui linea di intervento 022_x000a_(minimo 23%)" dataDxfId="98"/>
    <tableColumn id="12" xr3:uid="{DC8438C1-EF7F-4179-B878-97F1AAC9262B}" name="% agevolazioni in investimenti di cui linea di intervento 023_x000a_(minimo 35%)" dataDxfId="97"/>
    <tableColumn id="13" xr3:uid="{F51398B6-ECE2-4F15-A711-D8BDF7AB08BF}" name="% agevolazioni in investimenti di cui linea di intervento 006_x000a_(42%)" dataDxfId="96"/>
    <tableColumn id="4" xr3:uid="{51341A85-14D5-441C-B8D7-DE419BD44E17}" name="Agevolazione" dataDxfId="95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94">
      <calculatedColumnFormula>Table145678[[#This Row],[Agevolazione]]*Table145678[[#This Row],[% agovolazioni localizzate nelle Regioni del Mezzogiorno (100%)]]</calculatedColumnFormula>
    </tableColumn>
    <tableColumn id="24" xr3:uid="{41852BBA-D50A-4B7D-ACD5-700AAA8ED49B}" name="agevolazioni linea 022" dataDxfId="93">
      <calculatedColumnFormula>Table145678[[#This Row],[Agevolazione]]*Table145678[[#This Row],[% agevolazioni in investimenti di cui linea di intervento 022
(minimo 23%)]]</calculatedColumnFormula>
    </tableColumn>
    <tableColumn id="25" xr3:uid="{80EF7452-1B30-4FE7-910B-778F3D355417}" name="agevolazioni linea 023" dataDxfId="92">
      <calculatedColumnFormula>Table145678[[#This Row],[Agevolazione]]*Table145678[[#This Row],[% agevolazioni in investimenti di cui linea di intervento 023
(minimo 35%)]]</calculatedColumnFormula>
    </tableColumn>
    <tableColumn id="26" xr3:uid="{36CA6D48-D540-478C-A1BD-E3182BC34D5C}" name="agevolazioni linea 006" dataDxfId="91">
      <calculatedColumnFormula>Table145678[[#This Row],[Agevolazione]]*Table145678[[#This Row],[% agevolazioni in investimenti di cui linea di intervento 006
(42%)]]</calculatedColumnFormula>
    </tableColumn>
    <tableColumn id="14" xr3:uid="{BEDF8657-8931-41BF-94B9-B0C71AC3AC6E}" name="????% agevolazioni genere femminile" dataDxfId="9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0" totalsRowShown="0" headerRowDxfId="89" dataDxfId="88">
  <tableColumns count="20">
    <tableColumn id="22" xr3:uid="{734F8F5D-1A69-4E00-BE45-258F4549DDF1}" name="Categoria" dataDxfId="87"/>
    <tableColumn id="21" xr3:uid="{D19CC3D0-94FE-4AD0-9AAF-F04445F4D03A}" name="% intensità agevolazione" dataDxfId="86"/>
    <tableColumn id="20" xr3:uid="{3ED1DC8B-7DFD-4F9B-BBF3-FE58ACDE15C0}" name="eventuale maggiorazione % intensità agevolazione" dataDxfId="85"/>
    <tableColumn id="3" xr3:uid="{C6888EAC-D04E-49FD-9CC7-75D899596907}" name="Fascia di costo (Alta/Media/Bassa)" dataDxfId="84"/>
    <tableColumn id="5" xr3:uid="{99C24AE1-7D3D-40F9-8DFA-652A2E9E565E}" name="# Mesi persona" dataDxfId="83"/>
    <tableColumn id="19" xr3:uid="{6FC7C6EE-246B-4D99-B549-FE93F6822C6E}" name="Ore/anno" dataDxfId="82"/>
    <tableColumn id="6" xr3:uid="{3A61ED34-B467-43EE-8DC2-3B61FD5C8641}" name="Costo standard (€/ora)" dataDxfId="81"/>
    <tableColumn id="7" xr3:uid="{768FB6B0-569B-492E-B580-C4262044E14F}" name="Costo Personale (€)" dataDxfId="80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79">
      <calculatedColumnFormula>Table14[[#This Row],[Costo Personale (€)]]*0.15</calculatedColumnFormula>
    </tableColumn>
    <tableColumn id="16" xr3:uid="{22C02D63-32B4-409F-82E9-5AA8A7C6C5DB}" name="Costo Totale del Personale (€)" dataDxfId="78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 (100%)" dataDxfId="77"/>
    <tableColumn id="11" xr3:uid="{94B23DB2-03D0-4EE9-9594-8469BAF42B51}" name="% agevolazioni in investimenti di cui linea di intervento 022_x000a_(minimo 23%" dataDxfId="76"/>
    <tableColumn id="12" xr3:uid="{16E2DA5E-71C7-4A47-B710-D9A3E3F4629F}" name="% agevolazioni in investimenti di cui linea di intervento 023_x000a_(minimo 35%)" dataDxfId="75"/>
    <tableColumn id="13" xr3:uid="{1C0EB923-B120-463B-AFAB-C0FACB3B5903}" name="% agevolazioni in investimenti di cui linea di intervento 006_x000a_(42%)" dataDxfId="74"/>
    <tableColumn id="4" xr3:uid="{A9139E62-9138-43ED-AC3D-7B3902ACE832}" name="Agevolazione" dataDxfId="73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72">
      <calculatedColumnFormula>Table14[[#This Row],[Agevolazione]]*Table14[[#This Row],[% agovolazioni localizzate nelle Regioni del Mezzogiorno (100%)]]</calculatedColumnFormula>
    </tableColumn>
    <tableColumn id="24" xr3:uid="{A9958C29-B050-417D-ADF9-C5039D12FD4B}" name="agevolazioni linea 022" dataDxfId="71">
      <calculatedColumnFormula>Table14[[#This Row],[Agevolazione]]*Table14[[#This Row],[% agevolazioni in investimenti di cui linea di intervento 022
(minimo 23%]]</calculatedColumnFormula>
    </tableColumn>
    <tableColumn id="25" xr3:uid="{8AC9A3F3-BC7F-4AC1-A9C1-842A47E1BAFA}" name="agevolazioni linea 023" dataDxfId="70">
      <calculatedColumnFormula>Table14[[#This Row],[Agevolazione]]*Table14[[#This Row],[% agevolazioni in investimenti di cui linea di intervento 023
(minimo 35%)]]</calculatedColumnFormula>
    </tableColumn>
    <tableColumn id="26" xr3:uid="{61572502-37B8-40CF-9E17-C238CB379E97}" name="agevolazioni linea 006" dataDxfId="69">
      <calculatedColumnFormula>Table14[[#This Row],[Agevolazione]]*Table14[[#This Row],[% agevolazioni in investimenti di cui linea di intervento 006
(42%)]]</calculatedColumnFormula>
    </tableColumn>
    <tableColumn id="14" xr3:uid="{64F4E874-77BA-4C10-83A5-21019798A776}" name="????% agevolazioni genere femminile" dataDxfId="6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0" totalsRowShown="0" headerRowDxfId="67" dataDxfId="66">
  <tableColumns count="20">
    <tableColumn id="22" xr3:uid="{1AC7CE83-E056-4617-AA4F-D1A42B83CA37}" name="Categoria" dataDxfId="65"/>
    <tableColumn id="21" xr3:uid="{61E40B08-C887-47D2-9B31-E0586A49AB6B}" name="% intensità agevolazione" dataDxfId="64"/>
    <tableColumn id="20" xr3:uid="{F1295EC1-8C9F-429F-A4BC-F076A28F7AAB}" name="eventuale maggiorazione % intensità agevolazione" dataDxfId="63"/>
    <tableColumn id="3" xr3:uid="{C25EDE47-06D0-41FF-9EB7-990E3B4B07C8}" name="Fascia di costo (Alta/Media/Bassa)" dataDxfId="62"/>
    <tableColumn id="5" xr3:uid="{88F77B77-705A-472C-A5C1-B3D2F75358A1}" name="# Mesi persona" dataDxfId="61"/>
    <tableColumn id="19" xr3:uid="{E9C5DA64-8DE2-4884-B356-5E0BAF606C35}" name="Ore/anno" dataDxfId="60"/>
    <tableColumn id="6" xr3:uid="{9ECB0BD1-0768-4089-82E3-E9DBD2F1F7CE}" name="Costo standard (€/ora)" dataDxfId="59"/>
    <tableColumn id="7" xr3:uid="{67BE8378-E247-4838-B525-6E2B7E6BA0CD}" name="Costo Personale (€)" dataDxfId="58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57">
      <calculatedColumnFormula>Table145[[#This Row],[Costo Personale (€)]]*0.15</calculatedColumnFormula>
    </tableColumn>
    <tableColumn id="16" xr3:uid="{460C9221-F69B-4D01-8A03-746CFA1821C7}" name="Costo Totale del Personale (€)" dataDxfId="56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 (100%)" dataDxfId="55"/>
    <tableColumn id="11" xr3:uid="{773224F7-0A13-4CAF-9031-86F2D1EEB719}" name="% agevolazioni in investimenti di cui linea di intervento 022_x000a_(minimo 23%" dataDxfId="54"/>
    <tableColumn id="12" xr3:uid="{4C310F45-AC92-45DA-8885-E8F8108431ED}" name="% agevolazioni in investimenti di cui linea di intervento 023_x000a_(minimo 35%)" dataDxfId="53"/>
    <tableColumn id="13" xr3:uid="{4C83EB19-CD59-4B8F-B4FE-4BC999F4EFFE}" name="% agevolazioni in investimenti di cui linea di intervento 006_x000a_(42%)" dataDxfId="52"/>
    <tableColumn id="4" xr3:uid="{AF4C8A3D-A3DF-4436-BD6B-D902E836FD5A}" name="Agevolazione" dataDxfId="51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50">
      <calculatedColumnFormula>Table145[[#This Row],[Agevolazione]]*Table145[[#This Row],[% agovolazioni localizzate nelle Regioni del Mezzogiorno (100%)]]</calculatedColumnFormula>
    </tableColumn>
    <tableColumn id="24" xr3:uid="{B8DC005F-E962-4B57-865F-6C254A8CDB61}" name="agevolazioni linea 022" dataDxfId="49">
      <calculatedColumnFormula>Table145[[#This Row],[Agevolazione]]*Table145[[#This Row],[% agevolazioni in investimenti di cui linea di intervento 022
(minimo 23%]]</calculatedColumnFormula>
    </tableColumn>
    <tableColumn id="25" xr3:uid="{4A9FAAB8-49E5-4D0E-83CD-BAF3A80589CA}" name="agevolazioni linea 023" dataDxfId="48">
      <calculatedColumnFormula>Table145[[#This Row],[Agevolazione]]*Table145[[#This Row],[% agevolazioni in investimenti di cui linea di intervento 023
(minimo 35%)]]</calculatedColumnFormula>
    </tableColumn>
    <tableColumn id="26" xr3:uid="{B84435D6-093C-463F-8D69-4FF1183DD540}" name="agevolazioni linea 006" dataDxfId="47">
      <calculatedColumnFormula>Table145[[#This Row],[Agevolazione]]*Table145[[#This Row],[% agevolazioni in investimenti di cui linea di intervento 006
(42%)]]</calculatedColumnFormula>
    </tableColumn>
    <tableColumn id="14" xr3:uid="{1D8C8617-AA8E-4C19-9A7C-63E7956E9EDD}" name="????% agevolazioni genere femminile" dataDxfId="46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0" totalsRowShown="0" headerRowDxfId="45" dataDxfId="44">
  <tableColumns count="20">
    <tableColumn id="22" xr3:uid="{D704462B-C73F-472E-A5DB-17350BCD0495}" name="Categoria" dataDxfId="43"/>
    <tableColumn id="21" xr3:uid="{A9381C1F-0E2D-4631-BFBB-B1915C486CDB}" name="% intensità agevolazione" dataDxfId="42"/>
    <tableColumn id="20" xr3:uid="{C2707878-B046-41C0-B919-6B759FA56129}" name="eventuale maggiorazione % intensità agevolazione" dataDxfId="41"/>
    <tableColumn id="3" xr3:uid="{3CD46278-9FAE-44AF-9407-0721DD7098DC}" name="Fascia di costo (Alta/Media/Bassa)" dataDxfId="40"/>
    <tableColumn id="5" xr3:uid="{D7586464-EE2C-4CFE-86C8-CAC9B4C5F40B}" name="# Mesi persona" dataDxfId="39"/>
    <tableColumn id="19" xr3:uid="{5F508AA5-BFBB-48D3-8759-7160909D9BC4}" name="Ore/anno" dataDxfId="38"/>
    <tableColumn id="6" xr3:uid="{DC0CDE83-D5CD-41BE-81E3-EE8F261BCC81}" name="Costo standard (€/ora)" dataDxfId="37"/>
    <tableColumn id="7" xr3:uid="{264363F6-4417-4183-A145-07E775A9A813}" name="Costo Personale (€)" dataDxfId="36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35">
      <calculatedColumnFormula>Table1456[[#This Row],[Costo Personale (€)]]*0.15</calculatedColumnFormula>
    </tableColumn>
    <tableColumn id="16" xr3:uid="{2058864F-293C-4764-BE59-A59CA8545360}" name="Costo Totale del Personale (€)" dataDxfId="34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 (100%)" dataDxfId="33"/>
    <tableColumn id="11" xr3:uid="{4063EE78-E853-4DD0-B039-C4F3C78240E1}" name="% agevolazioni in investimenti di cui linea di intervento 022_x000a_(minimo 23%)" dataDxfId="32"/>
    <tableColumn id="12" xr3:uid="{ACD22B33-7176-4E5C-AB85-7995314BF5F2}" name="% agevolazioni in investimenti di cui linea di intervento 023_x000a_(minimo 35%)" dataDxfId="31"/>
    <tableColumn id="13" xr3:uid="{DA2FEE19-8DED-4C14-99DF-B7FF2C3234B7}" name="% agevolazioni in investimenti di cui linea di intervento 006_x000a_(42%)" dataDxfId="30"/>
    <tableColumn id="4" xr3:uid="{BF47CE33-F91C-431D-BC63-82064CC0DFDB}" name="Agevolazione" dataDxfId="29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28">
      <calculatedColumnFormula>Table1456[[#This Row],[Agevolazione]]*Table1456[[#This Row],[% agovolazioni localizzate nelle Regioni del Mezzogiorno (100%)]]</calculatedColumnFormula>
    </tableColumn>
    <tableColumn id="24" xr3:uid="{4102FA1C-21C6-4B6E-A1C1-FA179AF46BD5}" name="agevolazioni linea 022" dataDxfId="27">
      <calculatedColumnFormula>Table1456[[#This Row],[Agevolazione]]*Table1456[[#This Row],[% agevolazioni in investimenti di cui linea di intervento 022
(minimo 23%)]]</calculatedColumnFormula>
    </tableColumn>
    <tableColumn id="25" xr3:uid="{D53D09F3-0BF5-4B33-BAAF-AEC003AD9C09}" name="agevolazioni linea 023" dataDxfId="26">
      <calculatedColumnFormula>Table1456[[#This Row],[Agevolazione]]*Table1456[[#This Row],[% agevolazioni in investimenti di cui linea di intervento 023
(minimo 35%)]]</calculatedColumnFormula>
    </tableColumn>
    <tableColumn id="26" xr3:uid="{1538E5AD-B321-4524-A5FF-F3A320F27253}" name="agevolazioni linea 006" dataDxfId="25">
      <calculatedColumnFormula>Table1456[[#This Row],[Agevolazione]]*Table1456[[#This Row],[% agevolazioni in investimenti di cui linea di intervento 006
(42%)]]</calculatedColumnFormula>
    </tableColumn>
    <tableColumn id="14" xr3:uid="{C034212B-86EF-4344-B0EA-3657C90385AF}" name="????% agevolazioni genere femminile" dataDxfId="24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0" totalsRowShown="0" headerRowDxfId="23" dataDxfId="22">
  <tableColumns count="20">
    <tableColumn id="22" xr3:uid="{F07E2603-F5BD-43CF-B141-1D26EDBAFDE6}" name="Categoria" dataDxfId="21"/>
    <tableColumn id="21" xr3:uid="{9A7F1BED-4F36-4610-BBF2-03D2C28FE2FB}" name="% intensità agevolazione" dataDxfId="20"/>
    <tableColumn id="20" xr3:uid="{54AC256F-EF17-4F0D-888A-0DE8CA03A7F9}" name="eventuale maggiorazione % intensità agevolazione" dataDxfId="19"/>
    <tableColumn id="3" xr3:uid="{98367534-490E-4042-A803-51D5C2D87793}" name="Fascia di costo (Alta/Media/Bassa)" dataDxfId="18"/>
    <tableColumn id="5" xr3:uid="{26A5433D-A296-46CF-9A50-7F51B075172D}" name="# Mesi persona" dataDxfId="17"/>
    <tableColumn id="19" xr3:uid="{AA4B3629-E659-4A0C-9CE2-C59C170080B6}" name="Ore/anno" dataDxfId="16"/>
    <tableColumn id="6" xr3:uid="{906CEA01-0470-4CFB-AD20-B5250524EF14}" name="Costo standard (€/ora)" dataDxfId="15"/>
    <tableColumn id="7" xr3:uid="{28C2D4CD-956B-4F34-B105-ABA03E2875BB}" name="Costo Personale (€)" dataDxfId="14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13">
      <calculatedColumnFormula>Table14567[[#This Row],[Costo Personale (€)]]*0.15</calculatedColumnFormula>
    </tableColumn>
    <tableColumn id="16" xr3:uid="{4FEAF371-1A0A-4628-AE39-9373520A211F}" name="Costo Totale del Personale (€)" dataDxfId="12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 (100%)" dataDxfId="11"/>
    <tableColumn id="11" xr3:uid="{389A9BD5-4276-450B-8E9E-2C3C72FE471C}" name="% agevolazioni in investimenti di cui linea di intervento 022_x000a_(minimo 23%)" dataDxfId="10"/>
    <tableColumn id="12" xr3:uid="{4BBF21EF-BC73-4BE2-AD22-4487C5173F0B}" name="% agevolazioni in investimenti di cui linea di intervento 023_x000a_(minimo 35%)" dataDxfId="9"/>
    <tableColumn id="13" xr3:uid="{90A40A2F-57F7-4912-BE88-D0B668D42049}" name="% agevolazioni in investimenti di cui linea di intervento 006_x000a_(42%)" dataDxfId="8"/>
    <tableColumn id="4" xr3:uid="{A6392648-7F6C-4708-8628-A3301A00C688}" name="Agevolazione" dataDxfId="7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6">
      <calculatedColumnFormula>Table14567[[#This Row],[Agevolazione]]*Table14567[[#This Row],[% agovolazioni localizzate nelle Regioni del Mezzogiorno (100%)]]</calculatedColumnFormula>
    </tableColumn>
    <tableColumn id="24" xr3:uid="{1BCB2788-3499-4CBD-871D-FA12E3CEB105}" name="agevolazioni linea 022" dataDxfId="5">
      <calculatedColumnFormula>Table14567[[#This Row],[Agevolazione]]*Table14567[[#This Row],[% agevolazioni in investimenti di cui linea di intervento 022
(minimo 23%)]]</calculatedColumnFormula>
    </tableColumn>
    <tableColumn id="25" xr3:uid="{5EBB40EC-C5E4-4690-825D-B1CD464A454E}" name="agevolazioni linea 023" dataDxfId="4">
      <calculatedColumnFormula>Table14567[[#This Row],[Agevolazione]]*Table14567[[#This Row],[% agevolazioni in investimenti di cui linea di intervento 023
(minimo 35%)]]</calculatedColumnFormula>
    </tableColumn>
    <tableColumn id="26" xr3:uid="{FFA211B0-3849-44EC-9997-51A18F77BBAE}" name="agevolazioni linea 006" dataDxfId="3">
      <calculatedColumnFormula>Table14567[[#This Row],[Agevolazione]]*Table14567[[#This Row],[% agevolazioni in investimenti di cui linea di intervento 006
(42%)]]</calculatedColumnFormula>
    </tableColumn>
    <tableColumn id="14" xr3:uid="{643750A2-5645-497E-A0BB-15614FBF6ECB}" name="????% agevolazioni genere femminile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2CF0F-85E7-45CE-9DF2-3A81021A96A3}">
  <dimension ref="A1:H41"/>
  <sheetViews>
    <sheetView topLeftCell="B28" zoomScale="80" zoomScaleNormal="80" workbookViewId="0">
      <selection activeCell="F18" sqref="F18"/>
    </sheetView>
  </sheetViews>
  <sheetFormatPr defaultColWidth="8.8984375" defaultRowHeight="15.6"/>
  <cols>
    <col min="1" max="1" width="59.09765625" style="110" customWidth="1"/>
    <col min="2" max="2" width="125.3984375" style="110" bestFit="1" customWidth="1"/>
    <col min="3" max="3" width="17.59765625" style="110" customWidth="1"/>
    <col min="4" max="4" width="19.09765625" style="110" customWidth="1"/>
    <col min="5" max="5" width="8.59765625" style="110"/>
    <col min="6" max="6" width="18.8984375" style="110" customWidth="1"/>
    <col min="7" max="7" width="8.59765625" style="110"/>
    <col min="8" max="8" width="27.59765625" style="110" customWidth="1"/>
  </cols>
  <sheetData>
    <row r="1" spans="1:2">
      <c r="A1" s="112" t="s">
        <v>0</v>
      </c>
    </row>
    <row r="2" spans="1:2" ht="31.5" customHeight="1">
      <c r="A2" s="137" t="s">
        <v>1</v>
      </c>
      <c r="B2" s="114" t="s">
        <v>2</v>
      </c>
    </row>
    <row r="3" spans="1:2">
      <c r="A3" s="137" t="s">
        <v>3</v>
      </c>
      <c r="B3" s="110" t="s">
        <v>4</v>
      </c>
    </row>
    <row r="4" spans="1:2">
      <c r="A4" s="137" t="s">
        <v>5</v>
      </c>
      <c r="B4" s="153" t="s">
        <v>6</v>
      </c>
    </row>
    <row r="5" spans="1:2">
      <c r="A5" s="137" t="s">
        <v>7</v>
      </c>
      <c r="B5" s="153" t="s">
        <v>8</v>
      </c>
    </row>
    <row r="7" spans="1:2">
      <c r="A7" s="111" t="s">
        <v>9</v>
      </c>
    </row>
    <row r="8" spans="1:2" ht="74.400000000000006" customHeight="1">
      <c r="A8" s="154" t="s">
        <v>10</v>
      </c>
      <c r="B8" s="154"/>
    </row>
    <row r="9" spans="1:2">
      <c r="A9" s="137" t="s">
        <v>11</v>
      </c>
    </row>
    <row r="10" spans="1:2">
      <c r="A10" s="137"/>
    </row>
    <row r="11" spans="1:2">
      <c r="A11" s="137"/>
    </row>
    <row r="41" spans="1:1">
      <c r="A41" s="110" t="e" vm="1">
        <v>#VALUE!</v>
      </c>
    </row>
  </sheetData>
  <mergeCells count="1">
    <mergeCell ref="A8:B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59765625" defaultRowHeight="15.6"/>
  <cols>
    <col min="1" max="1" width="10.59765625" style="14"/>
    <col min="2" max="2" width="18.09765625" style="14" customWidth="1"/>
    <col min="3" max="3" width="15.5" style="14" bestFit="1" customWidth="1"/>
    <col min="4" max="4" width="5.097656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09765625" style="14" customWidth="1"/>
    <col min="11" max="11" width="25.09765625" style="14" customWidth="1"/>
    <col min="12" max="12" width="16" style="14" customWidth="1"/>
    <col min="13" max="13" width="15.59765625" style="14" customWidth="1"/>
    <col min="14" max="14" width="16" style="14" customWidth="1"/>
    <col min="15" max="15" width="16.09765625" style="14" customWidth="1"/>
    <col min="16" max="16" width="16" style="14" customWidth="1"/>
    <col min="17" max="17" width="15.59765625" style="14" customWidth="1"/>
    <col min="18" max="19" width="16.09765625" style="14" customWidth="1"/>
    <col min="20" max="20" width="17.09765625" style="14" customWidth="1"/>
    <col min="21" max="16384" width="10.59765625" style="14"/>
  </cols>
  <sheetData>
    <row r="2" spans="2:10" ht="29.1" customHeight="1">
      <c r="D2" s="170" t="s">
        <v>90</v>
      </c>
      <c r="E2" s="170"/>
      <c r="F2" s="169" t="s">
        <v>155</v>
      </c>
      <c r="G2" s="169"/>
    </row>
    <row r="3" spans="2:10">
      <c r="C3" s="76" t="s">
        <v>89</v>
      </c>
      <c r="D3" s="75" t="s">
        <v>94</v>
      </c>
      <c r="E3" s="65" t="s">
        <v>103</v>
      </c>
      <c r="F3" s="66" t="s">
        <v>94</v>
      </c>
      <c r="G3" s="66" t="s">
        <v>103</v>
      </c>
      <c r="H3" s="71" t="s">
        <v>156</v>
      </c>
      <c r="I3" s="72" t="s">
        <v>157</v>
      </c>
      <c r="J3" s="74" t="s">
        <v>158</v>
      </c>
    </row>
    <row r="4" spans="2:10">
      <c r="B4" s="48" t="s">
        <v>159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160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161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162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163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164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165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166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167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147" t="s">
        <v>168</v>
      </c>
    </row>
    <row r="31" spans="2:20" ht="94.8">
      <c r="C31" s="80" t="s">
        <v>126</v>
      </c>
      <c r="D31" s="80" t="s">
        <v>127</v>
      </c>
      <c r="E31" s="80" t="s">
        <v>128</v>
      </c>
      <c r="F31" s="80" t="s">
        <v>129</v>
      </c>
      <c r="G31" s="80" t="s">
        <v>130</v>
      </c>
      <c r="H31" s="80" t="s">
        <v>131</v>
      </c>
      <c r="I31" s="80" t="s">
        <v>132</v>
      </c>
      <c r="J31" s="80" t="s">
        <v>133</v>
      </c>
      <c r="L31" s="80" t="s">
        <v>126</v>
      </c>
      <c r="M31" s="80" t="s">
        <v>127</v>
      </c>
      <c r="N31" s="80" t="s">
        <v>128</v>
      </c>
      <c r="O31" s="80" t="s">
        <v>129</v>
      </c>
      <c r="P31" s="80" t="s">
        <v>130</v>
      </c>
      <c r="Q31" s="80" t="s">
        <v>131</v>
      </c>
      <c r="R31" s="80" t="s">
        <v>132</v>
      </c>
      <c r="S31" s="80" t="s">
        <v>133</v>
      </c>
    </row>
    <row r="32" spans="2:20">
      <c r="B32" s="20" t="s">
        <v>109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110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111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112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113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114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115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116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117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118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119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147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148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120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121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147" t="s">
        <v>90</v>
      </c>
    </row>
    <row r="51" spans="2:11">
      <c r="B51" s="20" t="s">
        <v>109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150">
        <f t="shared" ref="K51:K65" si="14">SUM(C51:J51)</f>
        <v>10</v>
      </c>
    </row>
    <row r="52" spans="2:11">
      <c r="B52" s="20" t="s">
        <v>110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150">
        <f t="shared" si="14"/>
        <v>10</v>
      </c>
    </row>
    <row r="53" spans="2:11">
      <c r="B53" s="20" t="s">
        <v>111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150">
        <f t="shared" si="14"/>
        <v>7</v>
      </c>
    </row>
    <row r="54" spans="2:11">
      <c r="B54" s="20" t="s">
        <v>112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150">
        <f t="shared" si="14"/>
        <v>6</v>
      </c>
    </row>
    <row r="55" spans="2:11">
      <c r="B55" s="20" t="s">
        <v>113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150">
        <f t="shared" si="14"/>
        <v>6</v>
      </c>
    </row>
    <row r="56" spans="2:11">
      <c r="B56" s="20" t="s">
        <v>114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150">
        <f t="shared" si="14"/>
        <v>11</v>
      </c>
    </row>
    <row r="57" spans="2:11">
      <c r="B57" s="20" t="s">
        <v>115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150">
        <f t="shared" si="14"/>
        <v>11</v>
      </c>
    </row>
    <row r="58" spans="2:11">
      <c r="B58" s="20" t="s">
        <v>116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150">
        <f t="shared" si="14"/>
        <v>12</v>
      </c>
    </row>
    <row r="59" spans="2:11">
      <c r="B59" s="20" t="s">
        <v>117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150">
        <f t="shared" si="14"/>
        <v>15</v>
      </c>
    </row>
    <row r="60" spans="2:11">
      <c r="B60" s="20" t="s">
        <v>118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150">
        <f t="shared" si="14"/>
        <v>7</v>
      </c>
    </row>
    <row r="61" spans="2:11">
      <c r="B61" s="20" t="s">
        <v>119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150">
        <f t="shared" si="14"/>
        <v>6</v>
      </c>
    </row>
    <row r="62" spans="2:11">
      <c r="B62" s="20" t="s">
        <v>147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150">
        <f t="shared" si="14"/>
        <v>24</v>
      </c>
    </row>
    <row r="63" spans="2:11">
      <c r="B63" s="20" t="s">
        <v>148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150">
        <f t="shared" si="14"/>
        <v>15</v>
      </c>
    </row>
    <row r="64" spans="2:11">
      <c r="B64" s="20" t="s">
        <v>120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150">
        <f t="shared" si="14"/>
        <v>4</v>
      </c>
    </row>
    <row r="65" spans="2:20">
      <c r="B65" s="20" t="s">
        <v>121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150">
        <f t="shared" si="14"/>
        <v>7</v>
      </c>
    </row>
    <row r="66" spans="2:20" ht="94.8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126</v>
      </c>
      <c r="M66" s="80" t="s">
        <v>127</v>
      </c>
      <c r="N66" s="80" t="s">
        <v>128</v>
      </c>
      <c r="O66" s="80" t="s">
        <v>129</v>
      </c>
      <c r="P66" s="80" t="s">
        <v>130</v>
      </c>
      <c r="Q66" s="80" t="s">
        <v>131</v>
      </c>
      <c r="R66" s="80" t="s">
        <v>132</v>
      </c>
      <c r="S66" s="80" t="s">
        <v>133</v>
      </c>
    </row>
    <row r="67" spans="2:20">
      <c r="B67" s="20" t="s">
        <v>109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152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110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152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111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152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112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152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113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152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114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152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115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152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116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152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117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152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118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152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119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152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147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152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148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152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120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152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121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152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8">
      <c r="B88" s="147" t="s">
        <v>169</v>
      </c>
      <c r="L88" s="80" t="s">
        <v>126</v>
      </c>
      <c r="M88" s="80" t="s">
        <v>127</v>
      </c>
      <c r="N88" s="80" t="s">
        <v>128</v>
      </c>
      <c r="O88" s="80" t="s">
        <v>129</v>
      </c>
      <c r="P88" s="80" t="s">
        <v>130</v>
      </c>
      <c r="Q88" s="80" t="s">
        <v>131</v>
      </c>
      <c r="R88" s="80" t="s">
        <v>132</v>
      </c>
      <c r="S88" s="80" t="s">
        <v>133</v>
      </c>
    </row>
    <row r="89" spans="2:20">
      <c r="B89" s="20" t="s">
        <v>109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152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110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152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111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152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112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152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113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152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114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152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115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152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116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152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117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152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118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152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119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152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147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152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148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152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120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152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121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152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147" t="s">
        <v>157</v>
      </c>
    </row>
    <row r="112" spans="2:20" ht="94.8">
      <c r="C112" s="80" t="s">
        <v>126</v>
      </c>
      <c r="D112" s="80" t="s">
        <v>127</v>
      </c>
      <c r="E112" s="80" t="s">
        <v>128</v>
      </c>
      <c r="F112" s="80" t="s">
        <v>129</v>
      </c>
      <c r="G112" s="80" t="s">
        <v>130</v>
      </c>
      <c r="H112" s="80" t="s">
        <v>131</v>
      </c>
      <c r="I112" s="80" t="s">
        <v>132</v>
      </c>
      <c r="J112" s="80" t="s">
        <v>133</v>
      </c>
      <c r="L112" s="80" t="s">
        <v>126</v>
      </c>
      <c r="M112" s="80" t="s">
        <v>127</v>
      </c>
      <c r="N112" s="80" t="s">
        <v>128</v>
      </c>
      <c r="O112" s="80" t="s">
        <v>129</v>
      </c>
      <c r="P112" s="80" t="s">
        <v>130</v>
      </c>
      <c r="Q112" s="80" t="s">
        <v>131</v>
      </c>
      <c r="R112" s="80" t="s">
        <v>132</v>
      </c>
      <c r="S112" s="80" t="s">
        <v>133</v>
      </c>
    </row>
    <row r="113" spans="2:20">
      <c r="B113" s="20" t="s">
        <v>109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110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111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112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113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114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115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116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117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118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119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147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148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120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121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AN20"/>
  <sheetViews>
    <sheetView zoomScaleNormal="100" workbookViewId="0">
      <pane xSplit="1" ySplit="8" topLeftCell="B10" activePane="bottomRight" state="frozen"/>
      <selection pane="topRight" activeCell="AF44" sqref="AF44"/>
      <selection pane="bottomLeft" activeCell="AF44" sqref="AF44"/>
      <selection pane="bottomRight" activeCell="B10" sqref="B10"/>
    </sheetView>
  </sheetViews>
  <sheetFormatPr defaultColWidth="7.8984375" defaultRowHeight="14.4"/>
  <cols>
    <col min="1" max="1" width="40.8984375" style="87" bestFit="1" customWidth="1"/>
    <col min="2" max="2" width="27.59765625" style="87" customWidth="1"/>
    <col min="3" max="3" width="27.59765625" style="97" customWidth="1"/>
    <col min="4" max="18" width="20.3984375" style="87" customWidth="1"/>
    <col min="19" max="20" width="23.09765625" style="87" customWidth="1"/>
    <col min="21" max="21" width="21.59765625" style="87" customWidth="1"/>
    <col min="22" max="23" width="22.09765625" style="87" customWidth="1"/>
    <col min="24" max="24" width="12.8984375" style="87" customWidth="1"/>
    <col min="25" max="16384" width="7.8984375" style="87"/>
  </cols>
  <sheetData>
    <row r="1" spans="1:40" customFormat="1" ht="15.6">
      <c r="A1" s="155" t="s">
        <v>12</v>
      </c>
      <c r="B1" s="155"/>
      <c r="C1" s="155"/>
      <c r="D1" s="155"/>
      <c r="E1" s="155"/>
      <c r="F1" s="155"/>
      <c r="G1" s="155"/>
      <c r="H1" s="155"/>
    </row>
    <row r="2" spans="1:40" customFormat="1" ht="15.6">
      <c r="A2" s="156" t="s">
        <v>13</v>
      </c>
      <c r="B2" s="156"/>
      <c r="C2" s="156"/>
      <c r="D2" s="157" t="s">
        <v>14</v>
      </c>
      <c r="E2" s="157"/>
      <c r="F2" s="157"/>
      <c r="G2" s="157"/>
      <c r="H2" s="157"/>
    </row>
    <row r="3" spans="1:40" customFormat="1" ht="15.6">
      <c r="A3" s="156" t="s">
        <v>15</v>
      </c>
      <c r="B3" s="156"/>
      <c r="C3" s="156"/>
      <c r="D3" s="157" t="s">
        <v>16</v>
      </c>
      <c r="E3" s="157"/>
      <c r="F3" s="157"/>
      <c r="G3" s="157"/>
      <c r="H3" s="157"/>
    </row>
    <row r="4" spans="1:40" customFormat="1" ht="15.6">
      <c r="A4" s="160" t="s">
        <v>17</v>
      </c>
      <c r="B4" s="160"/>
      <c r="C4" s="160"/>
      <c r="D4" s="157" t="s">
        <v>18</v>
      </c>
      <c r="E4" s="157"/>
      <c r="F4" s="157"/>
      <c r="G4" s="157"/>
      <c r="H4" s="157"/>
    </row>
    <row r="5" spans="1:40" customFormat="1" ht="15.6">
      <c r="A5" s="109"/>
      <c r="B5" s="109"/>
      <c r="C5" s="109"/>
      <c r="D5" s="109"/>
      <c r="E5" s="109"/>
      <c r="F5" s="109"/>
      <c r="G5" s="109"/>
      <c r="H5" s="109"/>
    </row>
    <row r="6" spans="1:40">
      <c r="A6" s="88"/>
      <c r="B6" s="88"/>
      <c r="C6" s="89"/>
    </row>
    <row r="7" spans="1:40" s="90" customFormat="1" ht="74.849999999999994" customHeight="1">
      <c r="A7" s="161" t="s">
        <v>19</v>
      </c>
      <c r="B7" s="161" t="s">
        <v>20</v>
      </c>
      <c r="C7" s="161" t="s">
        <v>21</v>
      </c>
      <c r="D7" s="159" t="s">
        <v>22</v>
      </c>
      <c r="E7" s="159"/>
      <c r="F7" s="159"/>
      <c r="G7" s="159"/>
      <c r="H7" s="159"/>
      <c r="I7" s="159" t="s">
        <v>23</v>
      </c>
      <c r="J7" s="159"/>
      <c r="K7" s="159"/>
      <c r="L7" s="159"/>
      <c r="M7" s="159"/>
      <c r="N7" s="159" t="s">
        <v>24</v>
      </c>
      <c r="O7" s="159"/>
      <c r="P7" s="159"/>
      <c r="Q7" s="159"/>
      <c r="R7" s="159"/>
      <c r="S7" s="158" t="s">
        <v>25</v>
      </c>
      <c r="T7" s="158"/>
      <c r="U7" s="158"/>
      <c r="V7" s="158"/>
      <c r="W7" s="158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</row>
    <row r="8" spans="1:40" ht="89.1" customHeight="1">
      <c r="A8" s="161"/>
      <c r="B8" s="161"/>
      <c r="C8" s="161"/>
      <c r="D8" s="100" t="s">
        <v>26</v>
      </c>
      <c r="E8" s="101" t="s">
        <v>27</v>
      </c>
      <c r="F8" s="100" t="s">
        <v>28</v>
      </c>
      <c r="G8" s="100" t="s">
        <v>29</v>
      </c>
      <c r="H8" s="100" t="s">
        <v>30</v>
      </c>
      <c r="I8" s="100" t="s">
        <v>26</v>
      </c>
      <c r="J8" s="101" t="s">
        <v>31</v>
      </c>
      <c r="K8" s="100" t="s">
        <v>28</v>
      </c>
      <c r="L8" s="100" t="s">
        <v>29</v>
      </c>
      <c r="M8" s="100" t="s">
        <v>30</v>
      </c>
      <c r="N8" s="100" t="s">
        <v>26</v>
      </c>
      <c r="O8" s="101" t="s">
        <v>31</v>
      </c>
      <c r="P8" s="100" t="s">
        <v>28</v>
      </c>
      <c r="Q8" s="100" t="s">
        <v>29</v>
      </c>
      <c r="R8" s="100" t="s">
        <v>30</v>
      </c>
      <c r="S8" s="107" t="s">
        <v>32</v>
      </c>
      <c r="T8" s="107" t="s">
        <v>33</v>
      </c>
      <c r="U8" s="107" t="s">
        <v>28</v>
      </c>
      <c r="V8" s="107" t="s">
        <v>29</v>
      </c>
      <c r="W8" s="107" t="s">
        <v>30</v>
      </c>
    </row>
    <row r="9" spans="1:40" ht="28.8">
      <c r="A9" s="102" t="s">
        <v>34</v>
      </c>
      <c r="B9" s="102" t="s">
        <v>35</v>
      </c>
      <c r="C9" s="103" t="s">
        <v>36</v>
      </c>
      <c r="D9" s="104">
        <v>0</v>
      </c>
      <c r="E9" s="105">
        <v>0</v>
      </c>
      <c r="F9" s="104">
        <v>0</v>
      </c>
      <c r="G9" s="104">
        <v>0</v>
      </c>
      <c r="H9" s="104">
        <v>0</v>
      </c>
      <c r="I9" s="104">
        <v>0</v>
      </c>
      <c r="J9" s="105">
        <v>0</v>
      </c>
      <c r="K9" s="104">
        <v>0</v>
      </c>
      <c r="L9" s="104">
        <v>0</v>
      </c>
      <c r="M9" s="104">
        <v>0</v>
      </c>
      <c r="N9" s="104">
        <v>0</v>
      </c>
      <c r="O9" s="105">
        <v>0</v>
      </c>
      <c r="P9" s="104">
        <v>0</v>
      </c>
      <c r="Q9" s="104">
        <v>0</v>
      </c>
      <c r="R9" s="104">
        <v>0</v>
      </c>
      <c r="S9" s="104">
        <f>SUM(N9,I9,D9)</f>
        <v>0</v>
      </c>
      <c r="T9" s="104">
        <f>(D9*E9)+(I9*J9)+(N9*O9)</f>
        <v>0</v>
      </c>
      <c r="U9" s="104">
        <f>SUM(F9,K9,P9)</f>
        <v>0</v>
      </c>
      <c r="V9" s="104">
        <f t="shared" ref="V9:W11" si="0">SUM(Q9,L9,G9)</f>
        <v>0</v>
      </c>
      <c r="W9" s="104">
        <f t="shared" si="0"/>
        <v>0</v>
      </c>
      <c r="X9" s="86"/>
    </row>
    <row r="10" spans="1:40" ht="28.8">
      <c r="A10" s="102" t="s">
        <v>37</v>
      </c>
      <c r="B10" s="102" t="s">
        <v>38</v>
      </c>
      <c r="C10" s="103" t="s">
        <v>36</v>
      </c>
      <c r="D10" s="104">
        <v>0</v>
      </c>
      <c r="E10" s="105">
        <v>0</v>
      </c>
      <c r="F10" s="104">
        <v>0</v>
      </c>
      <c r="G10" s="104">
        <v>0</v>
      </c>
      <c r="H10" s="104">
        <v>0</v>
      </c>
      <c r="I10" s="104">
        <v>0</v>
      </c>
      <c r="J10" s="105">
        <v>0</v>
      </c>
      <c r="K10" s="104">
        <v>0</v>
      </c>
      <c r="L10" s="104">
        <v>0</v>
      </c>
      <c r="M10" s="104">
        <v>0</v>
      </c>
      <c r="N10" s="104">
        <v>0</v>
      </c>
      <c r="O10" s="105">
        <v>0</v>
      </c>
      <c r="P10" s="104">
        <v>0</v>
      </c>
      <c r="Q10" s="104">
        <v>0</v>
      </c>
      <c r="R10" s="104">
        <v>0</v>
      </c>
      <c r="S10" s="104">
        <f>SUM(N10,I10,D10)</f>
        <v>0</v>
      </c>
      <c r="T10" s="104">
        <f>(D10*E10)+(I10*J10)+(N10*O10)</f>
        <v>0</v>
      </c>
      <c r="U10" s="104">
        <f>SUM(F10,K10,P10)</f>
        <v>0</v>
      </c>
      <c r="V10" s="104">
        <f t="shared" si="0"/>
        <v>0</v>
      </c>
      <c r="W10" s="104">
        <f t="shared" si="0"/>
        <v>0</v>
      </c>
      <c r="X10" s="86"/>
    </row>
    <row r="11" spans="1:40" ht="28.8">
      <c r="A11" s="102" t="s">
        <v>37</v>
      </c>
      <c r="B11" s="102" t="s">
        <v>39</v>
      </c>
      <c r="C11" s="103" t="s">
        <v>36</v>
      </c>
      <c r="D11" s="104">
        <v>0</v>
      </c>
      <c r="E11" s="105">
        <v>0</v>
      </c>
      <c r="F11" s="104">
        <v>0</v>
      </c>
      <c r="G11" s="104">
        <v>0</v>
      </c>
      <c r="H11" s="104">
        <v>0</v>
      </c>
      <c r="I11" s="104">
        <v>0</v>
      </c>
      <c r="J11" s="105">
        <v>0</v>
      </c>
      <c r="K11" s="104">
        <v>0</v>
      </c>
      <c r="L11" s="104">
        <v>0</v>
      </c>
      <c r="M11" s="104">
        <v>0</v>
      </c>
      <c r="N11" s="104">
        <v>0</v>
      </c>
      <c r="O11" s="105">
        <v>0</v>
      </c>
      <c r="P11" s="104">
        <v>0</v>
      </c>
      <c r="Q11" s="104">
        <v>0</v>
      </c>
      <c r="R11" s="104">
        <v>0</v>
      </c>
      <c r="S11" s="104">
        <f>SUM(N11,I11,D11)</f>
        <v>0</v>
      </c>
      <c r="T11" s="104">
        <f>(D11*E11)+(I11*J11)+(N11*O11)</f>
        <v>0</v>
      </c>
      <c r="U11" s="104">
        <f>SUM(F11,K11,P11)</f>
        <v>0</v>
      </c>
      <c r="V11" s="104">
        <f t="shared" si="0"/>
        <v>0</v>
      </c>
      <c r="W11" s="104">
        <f t="shared" si="0"/>
        <v>0</v>
      </c>
      <c r="X11" s="86"/>
    </row>
    <row r="12" spans="1:40">
      <c r="A12" s="99" t="s">
        <v>25</v>
      </c>
      <c r="B12" s="99"/>
      <c r="C12" s="99"/>
      <c r="D12" s="106">
        <f>SUM(D9:D11)</f>
        <v>0</v>
      </c>
      <c r="E12" s="106"/>
      <c r="F12" s="106"/>
      <c r="G12" s="106"/>
      <c r="H12" s="106"/>
      <c r="I12" s="106">
        <f>SUM(I9:I11)</f>
        <v>0</v>
      </c>
      <c r="J12" s="106"/>
      <c r="K12" s="106"/>
      <c r="L12" s="106"/>
      <c r="M12" s="106"/>
      <c r="N12" s="106">
        <f>SUM(N9:N11)</f>
        <v>0</v>
      </c>
      <c r="O12" s="106"/>
      <c r="P12" s="106"/>
      <c r="Q12" s="106"/>
      <c r="R12" s="106"/>
      <c r="S12" s="106">
        <f>SUM(S9:S11)</f>
        <v>0</v>
      </c>
      <c r="T12" s="106">
        <f t="shared" ref="T12:W12" si="1">SUM(T9:T11)</f>
        <v>0</v>
      </c>
      <c r="U12" s="106">
        <f t="shared" si="1"/>
        <v>0</v>
      </c>
      <c r="V12" s="106">
        <f t="shared" si="1"/>
        <v>0</v>
      </c>
      <c r="W12" s="106">
        <f t="shared" si="1"/>
        <v>0</v>
      </c>
    </row>
    <row r="13" spans="1:40" ht="15" thickBot="1">
      <c r="B13" s="91"/>
      <c r="C13" s="89"/>
    </row>
    <row r="14" spans="1:40" ht="15" thickTop="1">
      <c r="A14" s="108" t="s">
        <v>40</v>
      </c>
      <c r="B14" s="98" t="s">
        <v>41</v>
      </c>
      <c r="C14" s="98" t="s">
        <v>42</v>
      </c>
      <c r="S14" s="92"/>
      <c r="T14" s="92"/>
      <c r="U14" s="92"/>
      <c r="V14" s="92"/>
      <c r="W14" s="92"/>
    </row>
    <row r="15" spans="1:40">
      <c r="A15" s="93" t="s">
        <v>43</v>
      </c>
      <c r="B15" s="94">
        <f>S12</f>
        <v>0</v>
      </c>
      <c r="C15" s="94">
        <f>T12</f>
        <v>0</v>
      </c>
      <c r="S15" s="95"/>
      <c r="T15" s="95"/>
      <c r="U15" s="95"/>
      <c r="V15" s="95"/>
      <c r="W15" s="95"/>
    </row>
    <row r="16" spans="1:40" ht="43.2">
      <c r="A16" s="93" t="s">
        <v>44</v>
      </c>
      <c r="B16" s="96">
        <v>0</v>
      </c>
      <c r="C16" s="96">
        <v>0</v>
      </c>
    </row>
    <row r="17" spans="1:3">
      <c r="A17" s="93" t="s">
        <v>45</v>
      </c>
      <c r="B17" s="96">
        <v>0</v>
      </c>
      <c r="C17" s="96">
        <v>0</v>
      </c>
    </row>
    <row r="18" spans="1:3">
      <c r="A18" s="93" t="s">
        <v>46</v>
      </c>
      <c r="B18" s="96">
        <v>0</v>
      </c>
      <c r="C18" s="96">
        <v>0</v>
      </c>
    </row>
    <row r="19" spans="1:3">
      <c r="A19" s="93" t="s">
        <v>47</v>
      </c>
      <c r="B19" s="96">
        <v>0</v>
      </c>
      <c r="C19" s="96">
        <v>0</v>
      </c>
    </row>
    <row r="20" spans="1:3">
      <c r="A20" s="93" t="s">
        <v>48</v>
      </c>
      <c r="B20" s="96">
        <v>0</v>
      </c>
      <c r="C20" s="96">
        <v>0</v>
      </c>
    </row>
  </sheetData>
  <mergeCells count="14">
    <mergeCell ref="S7:W7"/>
    <mergeCell ref="D7:H7"/>
    <mergeCell ref="I7:M7"/>
    <mergeCell ref="N7:R7"/>
    <mergeCell ref="A4:C4"/>
    <mergeCell ref="D4:H4"/>
    <mergeCell ref="A7:A8"/>
    <mergeCell ref="B7:B8"/>
    <mergeCell ref="C7:C8"/>
    <mergeCell ref="A1:H1"/>
    <mergeCell ref="A2:C2"/>
    <mergeCell ref="D2:H2"/>
    <mergeCell ref="A3:C3"/>
    <mergeCell ref="D3:H3"/>
  </mergeCells>
  <phoneticPr fontId="21" type="noConversion"/>
  <dataValidations count="4">
    <dataValidation type="decimal" allowBlank="1" showErrorMessage="1" sqref="U9:W11 D9:S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O6:O7 J6:J7 D6:D8 E6:E7 K6:N8 T6:T7 U6:W8 F6:I8 D12:W1048576 P6:S8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F34"/>
  <sheetViews>
    <sheetView tabSelected="1" zoomScale="80" zoomScaleNormal="80" workbookViewId="0">
      <selection activeCell="G18" sqref="G18"/>
    </sheetView>
  </sheetViews>
  <sheetFormatPr defaultColWidth="8.8984375" defaultRowHeight="15.6"/>
  <cols>
    <col min="1" max="1" width="24.09765625" customWidth="1"/>
    <col min="2" max="2" width="14.09765625" customWidth="1"/>
    <col min="3" max="3" width="12.3984375" customWidth="1"/>
    <col min="4" max="4" width="11.3984375" customWidth="1"/>
    <col min="5" max="5" width="9" style="82" customWidth="1"/>
    <col min="6" max="6" width="6.59765625" style="82" customWidth="1"/>
    <col min="7" max="10" width="14.59765625" customWidth="1"/>
    <col min="11" max="11" width="17.09765625" customWidth="1"/>
    <col min="12" max="19" width="14.5976562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09765625" customWidth="1"/>
    <col min="26" max="26" width="14.59765625" customWidth="1"/>
    <col min="27" max="27" width="15.5" customWidth="1"/>
    <col min="28" max="28" width="14" customWidth="1"/>
    <col min="29" max="29" width="17.5" customWidth="1"/>
    <col min="30" max="30" width="18.09765625" customWidth="1"/>
    <col min="31" max="31" width="15.3984375" customWidth="1"/>
    <col min="32" max="32" width="16.59765625" customWidth="1"/>
    <col min="33" max="33" width="14.59765625" customWidth="1"/>
    <col min="34" max="34" width="13.59765625" customWidth="1"/>
    <col min="36" max="36" width="17.5" customWidth="1"/>
    <col min="37" max="37" width="8.09765625" customWidth="1"/>
    <col min="38" max="38" width="13.5" customWidth="1"/>
    <col min="39" max="39" width="14.09765625" customWidth="1"/>
    <col min="40" max="40" width="14.59765625" customWidth="1"/>
    <col min="41" max="41" width="13.59765625" customWidth="1"/>
    <col min="42" max="42" width="17.5" customWidth="1"/>
    <col min="43" max="43" width="15.09765625" customWidth="1"/>
    <col min="44" max="44" width="13.5" customWidth="1"/>
    <col min="45" max="45" width="14.09765625" customWidth="1"/>
    <col min="46" max="46" width="14.59765625" customWidth="1"/>
    <col min="47" max="47" width="13.59765625" customWidth="1"/>
  </cols>
  <sheetData>
    <row r="1" spans="1:20" s="85" customFormat="1" ht="80.25" customHeight="1" thickBot="1">
      <c r="A1" s="113" t="s">
        <v>49</v>
      </c>
      <c r="B1" s="113" t="s">
        <v>50</v>
      </c>
      <c r="C1" s="113" t="s">
        <v>51</v>
      </c>
      <c r="D1" s="84" t="s">
        <v>52</v>
      </c>
      <c r="E1" s="84" t="s">
        <v>53</v>
      </c>
      <c r="F1" s="84" t="s">
        <v>54</v>
      </c>
      <c r="G1" s="84" t="s">
        <v>55</v>
      </c>
      <c r="H1" s="84" t="s">
        <v>56</v>
      </c>
      <c r="I1" s="84" t="s">
        <v>57</v>
      </c>
      <c r="J1" s="84" t="s">
        <v>58</v>
      </c>
      <c r="K1" s="113" t="s">
        <v>59</v>
      </c>
      <c r="L1" s="113" t="s">
        <v>60</v>
      </c>
      <c r="M1" s="113" t="s">
        <v>61</v>
      </c>
      <c r="N1" s="113" t="s">
        <v>62</v>
      </c>
      <c r="O1" s="113" t="s">
        <v>63</v>
      </c>
      <c r="P1" s="113" t="s">
        <v>64</v>
      </c>
      <c r="Q1" s="113" t="s">
        <v>65</v>
      </c>
      <c r="R1" s="113" t="s">
        <v>66</v>
      </c>
      <c r="S1" s="113" t="s">
        <v>67</v>
      </c>
      <c r="T1" s="84" t="s">
        <v>68</v>
      </c>
    </row>
    <row r="2" spans="1:20">
      <c r="A2" s="120" t="s">
        <v>22</v>
      </c>
      <c r="B2" s="120">
        <v>1</v>
      </c>
      <c r="C2" s="120"/>
      <c r="D2" s="83" t="s">
        <v>69</v>
      </c>
      <c r="E2" s="138"/>
      <c r="F2" s="139">
        <v>1720</v>
      </c>
      <c r="G2" s="140">
        <v>55</v>
      </c>
      <c r="H2" s="140">
        <f>Table145678[[#This Row],[Costo standard (€/ora)]]*Table145678[[#This Row],['# Mesi persona]]*Table145678[[#This Row],[Ore/anno]]/12</f>
        <v>0</v>
      </c>
      <c r="I2" s="141">
        <f>Table145678[[#This Row],[Costo Personale (€)]]*0.15</f>
        <v>0</v>
      </c>
      <c r="J2" s="141">
        <f>Table145678[[#This Row],[Costo Personale (€)]]+Table145678[[#This Row],[Costi indiretti (15%)]]</f>
        <v>0</v>
      </c>
      <c r="K2" s="120">
        <v>1</v>
      </c>
      <c r="L2" s="120">
        <v>0.23</v>
      </c>
      <c r="M2" s="120">
        <v>0.35</v>
      </c>
      <c r="N2" s="120">
        <v>0.42</v>
      </c>
      <c r="O2" s="142">
        <f>Table145678[[#This Row],[Costo Totale del Personale (€)]]*(Table145678[[#This Row],[% intensità agevolazione]]+Table145678[[#This Row],[eventuale maggiorazione % intensità agevolazione]])</f>
        <v>0</v>
      </c>
      <c r="P2" s="142">
        <f>Table145678[[#This Row],[Agevolazione]]*Table145678[[#This Row],[% agovolazioni localizzate nelle Regioni del Mezzogiorno (100%)]]</f>
        <v>0</v>
      </c>
      <c r="Q2" s="142">
        <f>Table145678[[#This Row],[Agevolazione]]*Table145678[[#This Row],[% agevolazioni in investimenti di cui linea di intervento 022
(minimo 23%)]]</f>
        <v>0</v>
      </c>
      <c r="R2" s="142">
        <f>Table145678[[#This Row],[Agevolazione]]*Table145678[[#This Row],[% agevolazioni in investimenti di cui linea di intervento 023
(minimo 35%)]]</f>
        <v>0</v>
      </c>
      <c r="S2" s="142">
        <f>Table145678[[#This Row],[Agevolazione]]*Table145678[[#This Row],[% agevolazioni in investimenti di cui linea di intervento 006
(42%)]]</f>
        <v>0</v>
      </c>
      <c r="T2" s="120">
        <v>0</v>
      </c>
    </row>
    <row r="3" spans="1:20">
      <c r="A3" s="120" t="s">
        <v>22</v>
      </c>
      <c r="B3" s="120">
        <v>1</v>
      </c>
      <c r="C3" s="120"/>
      <c r="D3" s="83" t="s">
        <v>70</v>
      </c>
      <c r="E3" s="143"/>
      <c r="F3" s="139">
        <v>1720</v>
      </c>
      <c r="G3" s="140">
        <v>33</v>
      </c>
      <c r="H3" s="140">
        <f>Table145678[[#This Row],[Costo standard (€/ora)]]*Table145678[[#This Row],['# Mesi persona]]*Table145678[[#This Row],[Ore/anno]]/12</f>
        <v>0</v>
      </c>
      <c r="I3" s="141">
        <f>Table145678[[#This Row],[Costo Personale (€)]]*0.15</f>
        <v>0</v>
      </c>
      <c r="J3" s="141">
        <f>Table145678[[#This Row],[Costo Personale (€)]]+Table145678[[#This Row],[Costi indiretti (15%)]]</f>
        <v>0</v>
      </c>
      <c r="K3" s="120">
        <v>1</v>
      </c>
      <c r="L3" s="120">
        <v>0.23</v>
      </c>
      <c r="M3" s="120">
        <v>0.35</v>
      </c>
      <c r="N3" s="120">
        <v>0.42</v>
      </c>
      <c r="O3" s="142">
        <f>Table145678[[#This Row],[Costo Totale del Personale (€)]]*(Table145678[[#This Row],[% intensità agevolazione]]+Table145678[[#This Row],[eventuale maggiorazione % intensità agevolazione]])</f>
        <v>0</v>
      </c>
      <c r="P3" s="142">
        <f>Table145678[[#This Row],[Agevolazione]]*Table145678[[#This Row],[% agovolazioni localizzate nelle Regioni del Mezzogiorno (100%)]]</f>
        <v>0</v>
      </c>
      <c r="Q3" s="142">
        <f>Table145678[[#This Row],[Agevolazione]]*Table145678[[#This Row],[% agevolazioni in investimenti di cui linea di intervento 022
(minimo 23%)]]</f>
        <v>0</v>
      </c>
      <c r="R3" s="142">
        <f>Table145678[[#This Row],[Agevolazione]]*Table145678[[#This Row],[% agevolazioni in investimenti di cui linea di intervento 023
(minimo 35%)]]</f>
        <v>0</v>
      </c>
      <c r="S3" s="142">
        <f>Table145678[[#This Row],[Agevolazione]]*Table145678[[#This Row],[% agevolazioni in investimenti di cui linea di intervento 006
(42%)]]</f>
        <v>0</v>
      </c>
      <c r="T3" s="120">
        <v>0</v>
      </c>
    </row>
    <row r="4" spans="1:20">
      <c r="A4" s="120" t="s">
        <v>22</v>
      </c>
      <c r="B4" s="120">
        <v>1</v>
      </c>
      <c r="C4" s="120"/>
      <c r="D4" s="83" t="s">
        <v>71</v>
      </c>
      <c r="E4" s="143"/>
      <c r="F4" s="139">
        <v>1720</v>
      </c>
      <c r="G4" s="140">
        <v>29</v>
      </c>
      <c r="H4" s="140">
        <f>Table145678[[#This Row],[Costo standard (€/ora)]]*Table145678[[#This Row],['# Mesi persona]]*Table145678[[#This Row],[Ore/anno]]/12</f>
        <v>0</v>
      </c>
      <c r="I4" s="141">
        <f>Table145678[[#This Row],[Costo Personale (€)]]*0.15</f>
        <v>0</v>
      </c>
      <c r="J4" s="141">
        <f>Table145678[[#This Row],[Costo Personale (€)]]+Table145678[[#This Row],[Costi indiretti (15%)]]</f>
        <v>0</v>
      </c>
      <c r="K4" s="120">
        <v>1</v>
      </c>
      <c r="L4" s="120">
        <v>0.23</v>
      </c>
      <c r="M4" s="120">
        <v>0.35</v>
      </c>
      <c r="N4" s="120">
        <v>0.42</v>
      </c>
      <c r="O4" s="142">
        <f>Table145678[[#This Row],[Costo Totale del Personale (€)]]*(Table145678[[#This Row],[% intensità agevolazione]]+Table145678[[#This Row],[eventuale maggiorazione % intensità agevolazione]])</f>
        <v>0</v>
      </c>
      <c r="P4" s="142">
        <f>Table145678[[#This Row],[Agevolazione]]*Table145678[[#This Row],[% agovolazioni localizzate nelle Regioni del Mezzogiorno (100%)]]</f>
        <v>0</v>
      </c>
      <c r="Q4" s="142">
        <f>Table145678[[#This Row],[Agevolazione]]*Table145678[[#This Row],[% agevolazioni in investimenti di cui linea di intervento 022
(minimo 23%)]]</f>
        <v>0</v>
      </c>
      <c r="R4" s="142">
        <f>Table145678[[#This Row],[Agevolazione]]*Table145678[[#This Row],[% agevolazioni in investimenti di cui linea di intervento 023
(minimo 35%)]]</f>
        <v>0</v>
      </c>
      <c r="S4" s="142">
        <f>Table145678[[#This Row],[Agevolazione]]*Table145678[[#This Row],[% agevolazioni in investimenti di cui linea di intervento 006
(42%)]]</f>
        <v>0</v>
      </c>
      <c r="T4" s="120">
        <v>0</v>
      </c>
    </row>
    <row r="5" spans="1:20">
      <c r="A5" s="120" t="s">
        <v>23</v>
      </c>
      <c r="B5" s="120">
        <v>1</v>
      </c>
      <c r="C5" s="120"/>
      <c r="D5" s="83" t="s">
        <v>69</v>
      </c>
      <c r="E5" s="143"/>
      <c r="F5" s="139">
        <v>1720</v>
      </c>
      <c r="G5" s="140">
        <v>55</v>
      </c>
      <c r="H5" s="140">
        <f>Table145678[[#This Row],[Costo standard (€/ora)]]*Table145678[[#This Row],['# Mesi persona]]*Table145678[[#This Row],[Ore/anno]]/12</f>
        <v>0</v>
      </c>
      <c r="I5" s="141">
        <f>Table145678[[#This Row],[Costo Personale (€)]]*0.15</f>
        <v>0</v>
      </c>
      <c r="J5" s="141">
        <f>Table145678[[#This Row],[Costo Personale (€)]]+Table145678[[#This Row],[Costi indiretti (15%)]]</f>
        <v>0</v>
      </c>
      <c r="K5" s="120">
        <v>1</v>
      </c>
      <c r="L5" s="120">
        <v>0.23</v>
      </c>
      <c r="M5" s="120">
        <v>0.35</v>
      </c>
      <c r="N5" s="120">
        <v>0.42</v>
      </c>
      <c r="O5" s="142">
        <f>Table145678[[#This Row],[Costo Totale del Personale (€)]]*(Table145678[[#This Row],[% intensità agevolazione]]+Table145678[[#This Row],[eventuale maggiorazione % intensità agevolazione]])</f>
        <v>0</v>
      </c>
      <c r="P5" s="142">
        <f>Table145678[[#This Row],[Agevolazione]]*Table145678[[#This Row],[% agovolazioni localizzate nelle Regioni del Mezzogiorno (100%)]]</f>
        <v>0</v>
      </c>
      <c r="Q5" s="142">
        <f>Table145678[[#This Row],[Agevolazione]]*Table145678[[#This Row],[% agevolazioni in investimenti di cui linea di intervento 022
(minimo 23%)]]</f>
        <v>0</v>
      </c>
      <c r="R5" s="142">
        <f>Table145678[[#This Row],[Agevolazione]]*Table145678[[#This Row],[% agevolazioni in investimenti di cui linea di intervento 023
(minimo 35%)]]</f>
        <v>0</v>
      </c>
      <c r="S5" s="142">
        <f>Table145678[[#This Row],[Agevolazione]]*Table145678[[#This Row],[% agevolazioni in investimenti di cui linea di intervento 006
(42%)]]</f>
        <v>0</v>
      </c>
      <c r="T5" s="120">
        <v>0</v>
      </c>
    </row>
    <row r="6" spans="1:20">
      <c r="A6" s="120" t="s">
        <v>23</v>
      </c>
      <c r="B6" s="120">
        <v>1</v>
      </c>
      <c r="C6" s="120"/>
      <c r="D6" s="83" t="s">
        <v>70</v>
      </c>
      <c r="E6" s="143"/>
      <c r="F6" s="139">
        <v>1720</v>
      </c>
      <c r="G6" s="140">
        <v>33</v>
      </c>
      <c r="H6" s="140">
        <f>Table145678[[#This Row],[Costo standard (€/ora)]]*Table145678[[#This Row],['# Mesi persona]]*Table145678[[#This Row],[Ore/anno]]/12</f>
        <v>0</v>
      </c>
      <c r="I6" s="141">
        <f>Table145678[[#This Row],[Costo Personale (€)]]*0.15</f>
        <v>0</v>
      </c>
      <c r="J6" s="141">
        <f>Table145678[[#This Row],[Costo Personale (€)]]+Table145678[[#This Row],[Costi indiretti (15%)]]</f>
        <v>0</v>
      </c>
      <c r="K6" s="120">
        <v>1</v>
      </c>
      <c r="L6" s="120">
        <v>0.23</v>
      </c>
      <c r="M6" s="120">
        <v>0.35</v>
      </c>
      <c r="N6" s="120">
        <v>0.42</v>
      </c>
      <c r="O6" s="142">
        <f>Table145678[[#This Row],[Costo Totale del Personale (€)]]*(Table145678[[#This Row],[% intensità agevolazione]]+Table145678[[#This Row],[eventuale maggiorazione % intensità agevolazione]])</f>
        <v>0</v>
      </c>
      <c r="P6" s="142">
        <f>Table145678[[#This Row],[Agevolazione]]*Table145678[[#This Row],[% agovolazioni localizzate nelle Regioni del Mezzogiorno (100%)]]</f>
        <v>0</v>
      </c>
      <c r="Q6" s="142">
        <f>Table145678[[#This Row],[Agevolazione]]*Table145678[[#This Row],[% agevolazioni in investimenti di cui linea di intervento 022
(minimo 23%)]]</f>
        <v>0</v>
      </c>
      <c r="R6" s="142">
        <f>Table145678[[#This Row],[Agevolazione]]*Table145678[[#This Row],[% agevolazioni in investimenti di cui linea di intervento 023
(minimo 35%)]]</f>
        <v>0</v>
      </c>
      <c r="S6" s="142">
        <f>Table145678[[#This Row],[Agevolazione]]*Table145678[[#This Row],[% agevolazioni in investimenti di cui linea di intervento 006
(42%)]]</f>
        <v>0</v>
      </c>
      <c r="T6" s="120">
        <v>0</v>
      </c>
    </row>
    <row r="7" spans="1:20">
      <c r="A7" s="120" t="s">
        <v>23</v>
      </c>
      <c r="B7" s="120">
        <v>1</v>
      </c>
      <c r="C7" s="120"/>
      <c r="D7" s="83" t="s">
        <v>71</v>
      </c>
      <c r="E7" s="143"/>
      <c r="F7" s="139">
        <v>1720</v>
      </c>
      <c r="G7" s="140">
        <v>29</v>
      </c>
      <c r="H7" s="140">
        <f>Table145678[[#This Row],[Costo standard (€/ora)]]*Table145678[[#This Row],['# Mesi persona]]*Table145678[[#This Row],[Ore/anno]]/12</f>
        <v>0</v>
      </c>
      <c r="I7" s="141">
        <f>Table145678[[#This Row],[Costo Personale (€)]]*0.15</f>
        <v>0</v>
      </c>
      <c r="J7" s="141">
        <f>Table145678[[#This Row],[Costo Personale (€)]]+Table145678[[#This Row],[Costi indiretti (15%)]]</f>
        <v>0</v>
      </c>
      <c r="K7" s="120">
        <v>1</v>
      </c>
      <c r="L7" s="120">
        <v>0.23</v>
      </c>
      <c r="M7" s="120">
        <v>0.35</v>
      </c>
      <c r="N7" s="120">
        <v>0.42</v>
      </c>
      <c r="O7" s="142">
        <f>Table145678[[#This Row],[Costo Totale del Personale (€)]]*(Table145678[[#This Row],[% intensità agevolazione]]+Table145678[[#This Row],[eventuale maggiorazione % intensità agevolazione]])</f>
        <v>0</v>
      </c>
      <c r="P7" s="142">
        <f>Table145678[[#This Row],[Agevolazione]]*Table145678[[#This Row],[% agovolazioni localizzate nelle Regioni del Mezzogiorno (100%)]]</f>
        <v>0</v>
      </c>
      <c r="Q7" s="142">
        <f>Table145678[[#This Row],[Agevolazione]]*Table145678[[#This Row],[% agevolazioni in investimenti di cui linea di intervento 022
(minimo 23%)]]</f>
        <v>0</v>
      </c>
      <c r="R7" s="142">
        <f>Table145678[[#This Row],[Agevolazione]]*Table145678[[#This Row],[% agevolazioni in investimenti di cui linea di intervento 023
(minimo 35%)]]</f>
        <v>0</v>
      </c>
      <c r="S7" s="142">
        <f>Table145678[[#This Row],[Agevolazione]]*Table145678[[#This Row],[% agevolazioni in investimenti di cui linea di intervento 006
(42%)]]</f>
        <v>0</v>
      </c>
      <c r="T7" s="120">
        <v>0</v>
      </c>
    </row>
    <row r="8" spans="1:20">
      <c r="A8" s="120" t="s">
        <v>24</v>
      </c>
      <c r="B8" s="120">
        <v>1</v>
      </c>
      <c r="C8" s="120"/>
      <c r="D8" s="83" t="s">
        <v>69</v>
      </c>
      <c r="E8" s="143"/>
      <c r="F8" s="139">
        <v>1720</v>
      </c>
      <c r="G8" s="140">
        <v>55</v>
      </c>
      <c r="H8" s="140">
        <f>Table145678[[#This Row],[Costo standard (€/ora)]]*Table145678[[#This Row],['# Mesi persona]]*Table145678[[#This Row],[Ore/anno]]/12</f>
        <v>0</v>
      </c>
      <c r="I8" s="141">
        <f>Table145678[[#This Row],[Costo Personale (€)]]*0.15</f>
        <v>0</v>
      </c>
      <c r="J8" s="141">
        <f>Table145678[[#This Row],[Costo Personale (€)]]+Table145678[[#This Row],[Costi indiretti (15%)]]</f>
        <v>0</v>
      </c>
      <c r="K8" s="120">
        <v>1</v>
      </c>
      <c r="L8" s="120">
        <v>0.23</v>
      </c>
      <c r="M8" s="120">
        <v>0.35</v>
      </c>
      <c r="N8" s="120">
        <v>0.42</v>
      </c>
      <c r="O8" s="142">
        <f>Table145678[[#This Row],[Costo Totale del Personale (€)]]*(Table145678[[#This Row],[% intensità agevolazione]]+Table145678[[#This Row],[eventuale maggiorazione % intensità agevolazione]])</f>
        <v>0</v>
      </c>
      <c r="P8" s="142">
        <f>Table145678[[#This Row],[Agevolazione]]*Table145678[[#This Row],[% agovolazioni localizzate nelle Regioni del Mezzogiorno (100%)]]</f>
        <v>0</v>
      </c>
      <c r="Q8" s="142">
        <f>Table145678[[#This Row],[Agevolazione]]*Table145678[[#This Row],[% agevolazioni in investimenti di cui linea di intervento 022
(minimo 23%)]]</f>
        <v>0</v>
      </c>
      <c r="R8" s="142">
        <f>Table145678[[#This Row],[Agevolazione]]*Table145678[[#This Row],[% agevolazioni in investimenti di cui linea di intervento 023
(minimo 35%)]]</f>
        <v>0</v>
      </c>
      <c r="S8" s="142">
        <f>Table145678[[#This Row],[Agevolazione]]*Table145678[[#This Row],[% agevolazioni in investimenti di cui linea di intervento 006
(42%)]]</f>
        <v>0</v>
      </c>
      <c r="T8" s="120">
        <v>0</v>
      </c>
    </row>
    <row r="9" spans="1:20">
      <c r="A9" s="120" t="s">
        <v>24</v>
      </c>
      <c r="B9" s="120">
        <v>1</v>
      </c>
      <c r="C9" s="120"/>
      <c r="D9" s="83" t="s">
        <v>70</v>
      </c>
      <c r="E9" s="143"/>
      <c r="F9" s="139">
        <v>1720</v>
      </c>
      <c r="G9" s="140">
        <v>33</v>
      </c>
      <c r="H9" s="140">
        <f>Table145678[[#This Row],[Costo standard (€/ora)]]*Table145678[[#This Row],['# Mesi persona]]*Table145678[[#This Row],[Ore/anno]]/12</f>
        <v>0</v>
      </c>
      <c r="I9" s="141">
        <f>Table145678[[#This Row],[Costo Personale (€)]]*0.15</f>
        <v>0</v>
      </c>
      <c r="J9" s="141">
        <f>Table145678[[#This Row],[Costo Personale (€)]]+Table145678[[#This Row],[Costi indiretti (15%)]]</f>
        <v>0</v>
      </c>
      <c r="K9" s="120">
        <v>1</v>
      </c>
      <c r="L9" s="120">
        <v>0.23</v>
      </c>
      <c r="M9" s="120">
        <v>0.35</v>
      </c>
      <c r="N9" s="120">
        <v>0.42</v>
      </c>
      <c r="O9" s="142">
        <f>Table145678[[#This Row],[Costo Totale del Personale (€)]]*(Table145678[[#This Row],[% intensità agevolazione]]+Table145678[[#This Row],[eventuale maggiorazione % intensità agevolazione]])</f>
        <v>0</v>
      </c>
      <c r="P9" s="142">
        <f>Table145678[[#This Row],[Agevolazione]]*Table145678[[#This Row],[% agovolazioni localizzate nelle Regioni del Mezzogiorno (100%)]]</f>
        <v>0</v>
      </c>
      <c r="Q9" s="142">
        <f>Table145678[[#This Row],[Agevolazione]]*Table145678[[#This Row],[% agevolazioni in investimenti di cui linea di intervento 022
(minimo 23%)]]</f>
        <v>0</v>
      </c>
      <c r="R9" s="142">
        <f>Table145678[[#This Row],[Agevolazione]]*Table145678[[#This Row],[% agevolazioni in investimenti di cui linea di intervento 023
(minimo 35%)]]</f>
        <v>0</v>
      </c>
      <c r="S9" s="142">
        <f>Table145678[[#This Row],[Agevolazione]]*Table145678[[#This Row],[% agevolazioni in investimenti di cui linea di intervento 006
(42%)]]</f>
        <v>0</v>
      </c>
      <c r="T9" s="120">
        <v>0</v>
      </c>
    </row>
    <row r="10" spans="1:20" ht="16.2" thickBot="1">
      <c r="A10" s="120" t="s">
        <v>24</v>
      </c>
      <c r="B10" s="120">
        <v>1</v>
      </c>
      <c r="C10" s="120"/>
      <c r="D10" s="83" t="s">
        <v>71</v>
      </c>
      <c r="E10" s="143"/>
      <c r="F10" s="139">
        <v>1720</v>
      </c>
      <c r="G10" s="140">
        <v>29</v>
      </c>
      <c r="H10" s="140">
        <f>Table145678[[#This Row],[Costo standard (€/ora)]]*Table145678[[#This Row],['# Mesi persona]]*Table145678[[#This Row],[Ore/anno]]/12</f>
        <v>0</v>
      </c>
      <c r="I10" s="141">
        <f>Table145678[[#This Row],[Costo Personale (€)]]*0.15</f>
        <v>0</v>
      </c>
      <c r="J10" s="141">
        <f>Table145678[[#This Row],[Costo Personale (€)]]+Table145678[[#This Row],[Costi indiretti (15%)]]</f>
        <v>0</v>
      </c>
      <c r="K10" s="120">
        <v>1</v>
      </c>
      <c r="L10" s="120">
        <v>0.23</v>
      </c>
      <c r="M10" s="120">
        <v>0.35</v>
      </c>
      <c r="N10" s="120">
        <v>0.42</v>
      </c>
      <c r="O10" s="142">
        <f>Table145678[[#This Row],[Costo Totale del Personale (€)]]*(Table145678[[#This Row],[% intensità agevolazione]]+Table145678[[#This Row],[eventuale maggiorazione % intensità agevolazione]])</f>
        <v>0</v>
      </c>
      <c r="P10" s="142">
        <f>Table145678[[#This Row],[Agevolazione]]*Table145678[[#This Row],[% agovolazioni localizzate nelle Regioni del Mezzogiorno (100%)]]</f>
        <v>0</v>
      </c>
      <c r="Q10" s="142">
        <f>Table145678[[#This Row],[Agevolazione]]*Table145678[[#This Row],[% agevolazioni in investimenti di cui linea di intervento 022
(minimo 23%)]]</f>
        <v>0</v>
      </c>
      <c r="R10" s="142">
        <f>Table145678[[#This Row],[Agevolazione]]*Table145678[[#This Row],[% agevolazioni in investimenti di cui linea di intervento 023
(minimo 35%)]]</f>
        <v>0</v>
      </c>
      <c r="S10" s="142">
        <f>Table145678[[#This Row],[Agevolazione]]*Table145678[[#This Row],[% agevolazioni in investimenti di cui linea di intervento 006
(42%)]]</f>
        <v>0</v>
      </c>
      <c r="T10" s="120">
        <v>0</v>
      </c>
    </row>
    <row r="11" spans="1:20" ht="16.2" thickBot="1">
      <c r="A11" s="144"/>
      <c r="B11" s="144"/>
      <c r="E11" s="123"/>
      <c r="F11" s="122"/>
      <c r="I11" s="123" t="s">
        <v>72</v>
      </c>
      <c r="J11" s="127">
        <f>SUM(J2:J10)</f>
        <v>0</v>
      </c>
      <c r="N11" s="128" t="s">
        <v>25</v>
      </c>
      <c r="O11" s="129">
        <f>SUM(O2:O10)</f>
        <v>0</v>
      </c>
      <c r="P11" s="129">
        <f>SUM(P2:P10)</f>
        <v>0</v>
      </c>
      <c r="Q11" s="129">
        <f>SUM(Q2:Q10)</f>
        <v>0</v>
      </c>
      <c r="R11" s="129">
        <f>SUM(R2:R10)</f>
        <v>0</v>
      </c>
      <c r="S11" s="130">
        <f>SUM(S2:S10)</f>
        <v>0</v>
      </c>
    </row>
    <row r="13" spans="1:20">
      <c r="I13" s="124" t="s">
        <v>22</v>
      </c>
      <c r="J13" s="131">
        <f>J2+J3+J4</f>
        <v>0</v>
      </c>
      <c r="N13" s="124" t="s">
        <v>22</v>
      </c>
      <c r="O13" s="131">
        <f>O2+O3+O4</f>
        <v>0</v>
      </c>
      <c r="P13" s="131">
        <f>P2+P3+P4</f>
        <v>0</v>
      </c>
      <c r="Q13" s="131">
        <f>Q2+Q3+Q4</f>
        <v>0</v>
      </c>
      <c r="R13" s="131">
        <f>R2+R3+R4</f>
        <v>0</v>
      </c>
      <c r="S13" s="131">
        <f>S2+S3+S4</f>
        <v>0</v>
      </c>
    </row>
    <row r="14" spans="1:20">
      <c r="I14" s="124" t="s">
        <v>23</v>
      </c>
      <c r="J14" s="131">
        <f>J5+J6+J7</f>
        <v>0</v>
      </c>
      <c r="N14" s="124" t="s">
        <v>23</v>
      </c>
      <c r="O14" s="131">
        <f>O5+O6+O7</f>
        <v>0</v>
      </c>
      <c r="P14" s="131">
        <f>P5+P6+P7</f>
        <v>0</v>
      </c>
      <c r="Q14" s="131">
        <f>Q5+Q6+Q7</f>
        <v>0</v>
      </c>
      <c r="R14" s="131">
        <f>R5+R6+R7</f>
        <v>0</v>
      </c>
      <c r="S14" s="131">
        <f>S5+S6+S7</f>
        <v>0</v>
      </c>
    </row>
    <row r="15" spans="1:20">
      <c r="I15" s="124" t="s">
        <v>24</v>
      </c>
      <c r="J15" s="131">
        <f>J8+J9+J10</f>
        <v>0</v>
      </c>
      <c r="N15" s="124" t="s">
        <v>24</v>
      </c>
      <c r="O15" s="131">
        <f>O8+O9+O10</f>
        <v>0</v>
      </c>
      <c r="P15" s="131">
        <f>P8+P9+P10</f>
        <v>0</v>
      </c>
      <c r="Q15" s="131">
        <f>Q8+Q9+Q10</f>
        <v>0</v>
      </c>
      <c r="R15" s="131">
        <f>R8+R9+R10</f>
        <v>0</v>
      </c>
      <c r="S15" s="131">
        <f>S8+S9+S10</f>
        <v>0</v>
      </c>
    </row>
    <row r="17" spans="1:32" ht="72">
      <c r="A17" s="116" t="s">
        <v>49</v>
      </c>
      <c r="B17" s="116" t="s">
        <v>50</v>
      </c>
      <c r="C17" s="116" t="s">
        <v>51</v>
      </c>
      <c r="G17" s="115" t="s">
        <v>73</v>
      </c>
      <c r="H17" s="115" t="s">
        <v>74</v>
      </c>
      <c r="I17" s="115" t="s">
        <v>75</v>
      </c>
      <c r="J17" s="115" t="s">
        <v>76</v>
      </c>
      <c r="K17" s="116" t="s">
        <v>77</v>
      </c>
      <c r="L17" s="116" t="s">
        <v>78</v>
      </c>
      <c r="M17" s="116" t="s">
        <v>79</v>
      </c>
      <c r="N17" s="117" t="s">
        <v>80</v>
      </c>
      <c r="O17" s="117" t="s">
        <v>63</v>
      </c>
      <c r="P17" s="117" t="s">
        <v>64</v>
      </c>
      <c r="Q17" s="117" t="s">
        <v>65</v>
      </c>
      <c r="R17" s="117" t="s">
        <v>66</v>
      </c>
      <c r="S17" s="117" t="s">
        <v>67</v>
      </c>
    </row>
    <row r="18" spans="1:32">
      <c r="A18" s="118" t="s">
        <v>22</v>
      </c>
      <c r="B18" s="118">
        <v>1</v>
      </c>
      <c r="C18" s="118"/>
      <c r="G18" s="132">
        <v>0</v>
      </c>
      <c r="H18" s="132"/>
      <c r="I18" s="132">
        <v>0</v>
      </c>
      <c r="J18" s="132">
        <f>SUM(G18:I18)</f>
        <v>0</v>
      </c>
      <c r="K18" s="118">
        <v>1</v>
      </c>
      <c r="L18" s="118">
        <v>0.23</v>
      </c>
      <c r="M18" s="118">
        <v>0.35</v>
      </c>
      <c r="N18" s="118">
        <v>0.42</v>
      </c>
      <c r="O18" s="132">
        <f>J18*(B18+C18)</f>
        <v>0</v>
      </c>
      <c r="P18" s="132">
        <f>O18*K18</f>
        <v>0</v>
      </c>
      <c r="Q18" s="132">
        <f>O18*L18</f>
        <v>0</v>
      </c>
      <c r="R18" s="132">
        <f>O18*M18</f>
        <v>0</v>
      </c>
      <c r="S18" s="132">
        <f>O18*N18</f>
        <v>0</v>
      </c>
      <c r="T18" s="119"/>
    </row>
    <row r="19" spans="1:32">
      <c r="A19" s="118" t="s">
        <v>23</v>
      </c>
      <c r="B19" s="118">
        <v>1</v>
      </c>
      <c r="C19" s="118"/>
      <c r="G19" s="132">
        <v>0</v>
      </c>
      <c r="H19" s="132">
        <v>0</v>
      </c>
      <c r="I19" s="132">
        <v>0</v>
      </c>
      <c r="J19" s="132">
        <f t="shared" ref="J19:J20" si="0">SUM(G19:I19)</f>
        <v>0</v>
      </c>
      <c r="K19" s="118">
        <v>1</v>
      </c>
      <c r="L19" s="118">
        <v>0.23</v>
      </c>
      <c r="M19" s="118">
        <v>0.35</v>
      </c>
      <c r="N19" s="118">
        <v>0.42</v>
      </c>
      <c r="O19" s="132">
        <f>J19*(B19+C19)</f>
        <v>0</v>
      </c>
      <c r="P19" s="132">
        <f>O19*K19</f>
        <v>0</v>
      </c>
      <c r="Q19" s="132">
        <f t="shared" ref="Q19:Q20" si="1">O19*L19</f>
        <v>0</v>
      </c>
      <c r="R19" s="132">
        <f t="shared" ref="R19:R20" si="2">O19*M19</f>
        <v>0</v>
      </c>
      <c r="S19" s="132">
        <f t="shared" ref="S19:S20" si="3">O19*N19</f>
        <v>0</v>
      </c>
      <c r="T19" s="119"/>
    </row>
    <row r="20" spans="1:32">
      <c r="A20" s="118" t="s">
        <v>24</v>
      </c>
      <c r="B20" s="118">
        <v>1</v>
      </c>
      <c r="C20" s="118"/>
      <c r="G20" s="132">
        <v>0</v>
      </c>
      <c r="H20" s="132">
        <v>0</v>
      </c>
      <c r="I20" s="132">
        <v>0</v>
      </c>
      <c r="J20" s="132">
        <f t="shared" si="0"/>
        <v>0</v>
      </c>
      <c r="K20" s="118">
        <v>1</v>
      </c>
      <c r="L20" s="118">
        <v>0.23</v>
      </c>
      <c r="M20" s="118">
        <v>0.35</v>
      </c>
      <c r="N20" s="118">
        <v>0.42</v>
      </c>
      <c r="O20" s="132">
        <f>J20*(B20+C20)</f>
        <v>0</v>
      </c>
      <c r="P20" s="132">
        <f>O20*K20</f>
        <v>0</v>
      </c>
      <c r="Q20" s="132">
        <f t="shared" si="1"/>
        <v>0</v>
      </c>
      <c r="R20" s="132">
        <f t="shared" si="2"/>
        <v>0</v>
      </c>
      <c r="S20" s="132">
        <f t="shared" si="3"/>
        <v>0</v>
      </c>
      <c r="T20" s="119"/>
    </row>
    <row r="21" spans="1:32">
      <c r="I21" s="123" t="s">
        <v>72</v>
      </c>
      <c r="J21" s="122">
        <f>SUM(J18:J20)</f>
        <v>0</v>
      </c>
      <c r="N21" s="123" t="s">
        <v>25</v>
      </c>
      <c r="O21" s="122">
        <f>SUM(O18:O20)</f>
        <v>0</v>
      </c>
      <c r="P21" s="122">
        <f>SUM(P18:P20)</f>
        <v>0</v>
      </c>
      <c r="Q21" s="122">
        <f>SUM(Q18:Q20)</f>
        <v>0</v>
      </c>
      <c r="R21" s="122">
        <f>SUM(R18:R20)</f>
        <v>0</v>
      </c>
      <c r="S21" s="122">
        <f>SUM(S18:S20)</f>
        <v>0</v>
      </c>
    </row>
    <row r="23" spans="1:32">
      <c r="H23" t="s">
        <v>81</v>
      </c>
      <c r="M23" t="s">
        <v>82</v>
      </c>
    </row>
    <row r="24" spans="1:32">
      <c r="I24" s="124" t="s">
        <v>22</v>
      </c>
      <c r="J24" s="131">
        <f>J18+J13</f>
        <v>0</v>
      </c>
      <c r="N24" s="124" t="s">
        <v>22</v>
      </c>
      <c r="O24" s="131">
        <f t="shared" ref="O24:S26" si="4">O18+O13</f>
        <v>0</v>
      </c>
      <c r="P24" s="131">
        <f t="shared" si="4"/>
        <v>0</v>
      </c>
      <c r="Q24" s="131">
        <f t="shared" si="4"/>
        <v>0</v>
      </c>
      <c r="R24" s="131">
        <f t="shared" si="4"/>
        <v>0</v>
      </c>
      <c r="S24" s="131">
        <f t="shared" si="4"/>
        <v>0</v>
      </c>
    </row>
    <row r="25" spans="1:32">
      <c r="I25" s="124" t="s">
        <v>23</v>
      </c>
      <c r="J25" s="131">
        <f>J19+J14</f>
        <v>0</v>
      </c>
      <c r="N25" s="124" t="s">
        <v>23</v>
      </c>
      <c r="O25" s="131">
        <f t="shared" si="4"/>
        <v>0</v>
      </c>
      <c r="P25" s="131">
        <f t="shared" si="4"/>
        <v>0</v>
      </c>
      <c r="Q25" s="131">
        <f t="shared" si="4"/>
        <v>0</v>
      </c>
      <c r="R25" s="131">
        <f t="shared" si="4"/>
        <v>0</v>
      </c>
      <c r="S25" s="131">
        <f t="shared" si="4"/>
        <v>0</v>
      </c>
    </row>
    <row r="26" spans="1:32">
      <c r="I26" s="124" t="s">
        <v>24</v>
      </c>
      <c r="J26" s="131">
        <f>J20+J15</f>
        <v>0</v>
      </c>
      <c r="N26" s="124" t="s">
        <v>24</v>
      </c>
      <c r="O26" s="131">
        <f t="shared" si="4"/>
        <v>0</v>
      </c>
      <c r="P26" s="131">
        <f t="shared" si="4"/>
        <v>0</v>
      </c>
      <c r="Q26" s="131">
        <f t="shared" si="4"/>
        <v>0</v>
      </c>
      <c r="R26" s="131">
        <f t="shared" si="4"/>
        <v>0</v>
      </c>
      <c r="S26" s="131">
        <f t="shared" si="4"/>
        <v>0</v>
      </c>
    </row>
    <row r="28" spans="1:32">
      <c r="I28" s="123" t="s">
        <v>72</v>
      </c>
      <c r="J28" s="122">
        <f>SUM(J24:J26)</f>
        <v>0</v>
      </c>
      <c r="N28" s="123" t="s">
        <v>25</v>
      </c>
      <c r="O28" s="122">
        <f>SUM(O24:O27)</f>
        <v>0</v>
      </c>
      <c r="P28" s="122">
        <f>SUM(P24:P27)</f>
        <v>0</v>
      </c>
      <c r="Q28" s="122">
        <f>SUM(Q24:Q27)</f>
        <v>0</v>
      </c>
      <c r="R28" s="122">
        <f>SUM(R24:R27)</f>
        <v>0</v>
      </c>
      <c r="S28" s="122">
        <f>SUM(S24:S27)</f>
        <v>0</v>
      </c>
    </row>
    <row r="29" spans="1:32">
      <c r="I29" s="126" t="s">
        <v>83</v>
      </c>
      <c r="J29" s="122">
        <f>J21+J11</f>
        <v>0</v>
      </c>
    </row>
    <row r="31" spans="1:32" ht="28.8">
      <c r="G31" s="159" t="s">
        <v>22</v>
      </c>
      <c r="H31" s="159"/>
      <c r="I31" s="159"/>
      <c r="J31" s="159"/>
      <c r="K31" s="159"/>
      <c r="L31" s="159"/>
      <c r="M31" s="159" t="s">
        <v>23</v>
      </c>
      <c r="N31" s="159"/>
      <c r="O31" s="159"/>
      <c r="P31" s="159"/>
      <c r="Q31" s="159"/>
      <c r="R31" s="159"/>
      <c r="S31" s="159"/>
      <c r="T31" s="100" t="s">
        <v>24</v>
      </c>
      <c r="U31" s="100"/>
      <c r="V31" s="100"/>
      <c r="W31" s="100"/>
      <c r="X31" s="100"/>
      <c r="Y31" s="100"/>
      <c r="Z31" s="100"/>
      <c r="AA31" s="162" t="s">
        <v>25</v>
      </c>
      <c r="AB31" s="163"/>
      <c r="AC31" s="163"/>
      <c r="AD31" s="163"/>
      <c r="AE31" s="163"/>
      <c r="AF31" s="164"/>
    </row>
    <row r="32" spans="1:32" ht="100.8">
      <c r="G32" s="100" t="s">
        <v>26</v>
      </c>
      <c r="H32" s="101" t="s">
        <v>27</v>
      </c>
      <c r="I32" s="100" t="s">
        <v>28</v>
      </c>
      <c r="J32" s="100" t="s">
        <v>29</v>
      </c>
      <c r="K32" s="100" t="s">
        <v>30</v>
      </c>
      <c r="L32" s="100" t="s">
        <v>84</v>
      </c>
      <c r="M32" s="100" t="s">
        <v>26</v>
      </c>
      <c r="N32" s="101" t="s">
        <v>31</v>
      </c>
      <c r="O32" s="100" t="s">
        <v>28</v>
      </c>
      <c r="P32" s="100" t="s">
        <v>29</v>
      </c>
      <c r="Q32" s="100" t="s">
        <v>30</v>
      </c>
      <c r="R32" s="100" t="s">
        <v>84</v>
      </c>
      <c r="S32" s="100" t="s">
        <v>85</v>
      </c>
      <c r="T32" s="100" t="s">
        <v>26</v>
      </c>
      <c r="U32" s="101" t="s">
        <v>31</v>
      </c>
      <c r="V32" s="100" t="s">
        <v>28</v>
      </c>
      <c r="W32" s="100" t="s">
        <v>29</v>
      </c>
      <c r="X32" s="100" t="s">
        <v>30</v>
      </c>
      <c r="Y32" s="100" t="s">
        <v>84</v>
      </c>
      <c r="Z32" s="100" t="s">
        <v>85</v>
      </c>
      <c r="AA32" s="107" t="s">
        <v>32</v>
      </c>
      <c r="AB32" s="107" t="s">
        <v>33</v>
      </c>
      <c r="AC32" s="107" t="s">
        <v>28</v>
      </c>
      <c r="AD32" s="107" t="s">
        <v>29</v>
      </c>
      <c r="AE32" s="107" t="s">
        <v>30</v>
      </c>
      <c r="AF32" s="107" t="s">
        <v>84</v>
      </c>
    </row>
    <row r="33" spans="7:32">
      <c r="G33" s="131">
        <f>J24</f>
        <v>0</v>
      </c>
      <c r="H33" s="135">
        <f>B18</f>
        <v>1</v>
      </c>
      <c r="I33" s="131">
        <f>Q24</f>
        <v>0</v>
      </c>
      <c r="J33" s="131">
        <f>R24</f>
        <v>0</v>
      </c>
      <c r="K33" s="131">
        <f>S24</f>
        <v>0</v>
      </c>
      <c r="L33" s="131">
        <f>P24</f>
        <v>0</v>
      </c>
      <c r="M33" s="131">
        <f>J25</f>
        <v>0</v>
      </c>
      <c r="N33" s="135">
        <f>B19+C19</f>
        <v>1</v>
      </c>
      <c r="O33" s="131">
        <f>Q25</f>
        <v>0</v>
      </c>
      <c r="P33" s="131">
        <f>R25</f>
        <v>0</v>
      </c>
      <c r="Q33" s="131">
        <f>S25</f>
        <v>0</v>
      </c>
      <c r="R33" s="131">
        <f>P25</f>
        <v>0</v>
      </c>
      <c r="S33" s="136"/>
      <c r="T33" s="131">
        <f>J26</f>
        <v>0</v>
      </c>
      <c r="U33" s="135">
        <f>B20+C20</f>
        <v>1</v>
      </c>
      <c r="V33" s="131">
        <f>Q26</f>
        <v>0</v>
      </c>
      <c r="W33" s="131">
        <f>R26</f>
        <v>0</v>
      </c>
      <c r="X33" s="131">
        <f>S26</f>
        <v>0</v>
      </c>
      <c r="Y33" s="131">
        <f>P26</f>
        <v>0</v>
      </c>
      <c r="Z33" s="136"/>
      <c r="AA33" s="131">
        <f>G33+M33+T33</f>
        <v>0</v>
      </c>
      <c r="AB33" s="131">
        <f>G33*H33+M33*N33+T33*U33</f>
        <v>0</v>
      </c>
      <c r="AC33" s="131">
        <f>I33+O33+V33</f>
        <v>0</v>
      </c>
      <c r="AD33" s="131">
        <f>J33+P33+W33</f>
        <v>0</v>
      </c>
      <c r="AE33" s="131">
        <f>K33+Q33+X33</f>
        <v>0</v>
      </c>
      <c r="AF33" s="131">
        <f>L33+R33+Y33</f>
        <v>0</v>
      </c>
    </row>
    <row r="34" spans="7:32" ht="15.9" customHeight="1"/>
  </sheetData>
  <mergeCells count="3">
    <mergeCell ref="AA31:AF31"/>
    <mergeCell ref="G31:L31"/>
    <mergeCell ref="M31:S31"/>
  </mergeCells>
  <dataValidations count="1">
    <dataValidation type="decimal" allowBlank="1" showInputMessage="1" showErrorMessage="1" sqref="U31 N31 G31:G32 H31 I31:M32 O31:R32 T31:T32 V31:Y32 AB31 AC31:AF32 AA31:AA32" xr:uid="{650D3E6F-3DD0-4655-ACB0-DF5B93702CDA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F34"/>
  <sheetViews>
    <sheetView topLeftCell="D1" zoomScale="80" zoomScaleNormal="80" workbookViewId="0">
      <selection activeCell="F3" sqref="F3"/>
    </sheetView>
  </sheetViews>
  <sheetFormatPr defaultColWidth="8.8984375" defaultRowHeight="15.6"/>
  <cols>
    <col min="1" max="1" width="24.09765625" customWidth="1"/>
    <col min="2" max="2" width="14.09765625" customWidth="1"/>
    <col min="3" max="3" width="12.3984375" customWidth="1"/>
    <col min="4" max="4" width="11.3984375" customWidth="1"/>
    <col min="5" max="5" width="9" style="82" customWidth="1"/>
    <col min="6" max="6" width="6.59765625" style="82" customWidth="1"/>
    <col min="7" max="10" width="14.59765625" customWidth="1"/>
    <col min="11" max="11" width="17.09765625" customWidth="1"/>
    <col min="12" max="19" width="14.5976562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09765625" customWidth="1"/>
    <col min="26" max="26" width="14.59765625" customWidth="1"/>
    <col min="27" max="27" width="15.5" customWidth="1"/>
    <col min="28" max="28" width="14" customWidth="1"/>
    <col min="29" max="29" width="17.5" customWidth="1"/>
    <col min="30" max="30" width="18.09765625" customWidth="1"/>
    <col min="31" max="31" width="15.3984375" customWidth="1"/>
    <col min="32" max="32" width="16.59765625" customWidth="1"/>
    <col min="33" max="33" width="14.59765625" customWidth="1"/>
    <col min="34" max="34" width="13.59765625" customWidth="1"/>
    <col min="36" max="36" width="17.5" customWidth="1"/>
    <col min="37" max="37" width="8.09765625" customWidth="1"/>
    <col min="38" max="38" width="13.5" customWidth="1"/>
    <col min="39" max="39" width="14.09765625" customWidth="1"/>
    <col min="40" max="40" width="14.59765625" customWidth="1"/>
    <col min="41" max="41" width="13.59765625" customWidth="1"/>
    <col min="42" max="42" width="17.5" customWidth="1"/>
    <col min="43" max="43" width="15.09765625" customWidth="1"/>
    <col min="44" max="44" width="13.5" customWidth="1"/>
    <col min="45" max="45" width="14.09765625" customWidth="1"/>
    <col min="46" max="46" width="14.59765625" customWidth="1"/>
    <col min="47" max="47" width="13.59765625" customWidth="1"/>
  </cols>
  <sheetData>
    <row r="1" spans="1:20" s="85" customFormat="1" ht="74.25" customHeight="1" thickBot="1">
      <c r="A1" s="113" t="s">
        <v>49</v>
      </c>
      <c r="B1" s="113" t="s">
        <v>50</v>
      </c>
      <c r="C1" s="113" t="s">
        <v>51</v>
      </c>
      <c r="D1" s="84" t="s">
        <v>52</v>
      </c>
      <c r="E1" s="84" t="s">
        <v>53</v>
      </c>
      <c r="F1" s="84" t="s">
        <v>54</v>
      </c>
      <c r="G1" s="84" t="s">
        <v>55</v>
      </c>
      <c r="H1" s="84" t="s">
        <v>56</v>
      </c>
      <c r="I1" s="84" t="s">
        <v>57</v>
      </c>
      <c r="J1" s="84" t="s">
        <v>58</v>
      </c>
      <c r="K1" s="113" t="s">
        <v>59</v>
      </c>
      <c r="L1" s="113" t="s">
        <v>86</v>
      </c>
      <c r="M1" s="113" t="s">
        <v>61</v>
      </c>
      <c r="N1" s="113" t="s">
        <v>62</v>
      </c>
      <c r="O1" s="113" t="s">
        <v>63</v>
      </c>
      <c r="P1" s="113" t="s">
        <v>64</v>
      </c>
      <c r="Q1" s="113" t="s">
        <v>65</v>
      </c>
      <c r="R1" s="113" t="s">
        <v>66</v>
      </c>
      <c r="S1" s="113" t="s">
        <v>67</v>
      </c>
      <c r="T1" s="84" t="s">
        <v>68</v>
      </c>
    </row>
    <row r="2" spans="1:20">
      <c r="A2" s="120" t="s">
        <v>22</v>
      </c>
      <c r="B2" s="120">
        <v>1</v>
      </c>
      <c r="C2" s="120"/>
      <c r="D2" s="83" t="s">
        <v>69</v>
      </c>
      <c r="E2" s="145"/>
      <c r="F2" s="139">
        <v>1500</v>
      </c>
      <c r="G2" s="140">
        <v>73</v>
      </c>
      <c r="H2" s="140">
        <f>Table14[[#This Row],[Costo standard (€/ora)]]*Table14[[#This Row],['# Mesi persona]]*Table14[[#This Row],[Ore/anno]]/12</f>
        <v>0</v>
      </c>
      <c r="I2" s="141">
        <f>Table14[[#This Row],[Costo Personale (€)]]*0.15</f>
        <v>0</v>
      </c>
      <c r="J2" s="141">
        <f>Table14[[#This Row],[Costo Personale (€)]]+Table14[[#This Row],[Costi indiretti (15%)]]</f>
        <v>0</v>
      </c>
      <c r="K2" s="120">
        <v>1</v>
      </c>
      <c r="L2" s="120">
        <v>0.23</v>
      </c>
      <c r="M2" s="120">
        <v>0.35</v>
      </c>
      <c r="N2" s="120">
        <v>0.42</v>
      </c>
      <c r="O2" s="142">
        <f>Table14[[#This Row],[Costo Totale del Personale (€)]]*(Table14[[#This Row],[% intensità agevolazione]]+Table14[[#This Row],[eventuale maggiorazione % intensità agevolazione]])</f>
        <v>0</v>
      </c>
      <c r="P2" s="142">
        <f>Table14[[#This Row],[Agevolazione]]*Table14[[#This Row],[% agovolazioni localizzate nelle Regioni del Mezzogiorno (100%)]]</f>
        <v>0</v>
      </c>
      <c r="Q2" s="142">
        <f>Table14[[#This Row],[Agevolazione]]*Table14[[#This Row],[% agevolazioni in investimenti di cui linea di intervento 022
(minimo 23%]]</f>
        <v>0</v>
      </c>
      <c r="R2" s="142">
        <f>Table14[[#This Row],[Agevolazione]]*Table14[[#This Row],[% agevolazioni in investimenti di cui linea di intervento 023
(minimo 35%)]]</f>
        <v>0</v>
      </c>
      <c r="S2" s="142">
        <f>Table14[[#This Row],[Agevolazione]]*Table14[[#This Row],[% agevolazioni in investimenti di cui linea di intervento 006
(42%)]]</f>
        <v>0</v>
      </c>
      <c r="T2" s="120">
        <v>0</v>
      </c>
    </row>
    <row r="3" spans="1:20">
      <c r="A3" s="120" t="s">
        <v>22</v>
      </c>
      <c r="B3" s="120">
        <v>1</v>
      </c>
      <c r="C3" s="120"/>
      <c r="D3" s="83" t="s">
        <v>70</v>
      </c>
      <c r="E3" s="146"/>
      <c r="F3" s="139">
        <v>1500</v>
      </c>
      <c r="G3" s="140">
        <v>48</v>
      </c>
      <c r="H3" s="140">
        <f>Table14[[#This Row],[Costo standard (€/ora)]]*Table14[[#This Row],['# Mesi persona]]*Table14[[#This Row],[Ore/anno]]/12</f>
        <v>0</v>
      </c>
      <c r="I3" s="141">
        <f>Table14[[#This Row],[Costo Personale (€)]]*0.15</f>
        <v>0</v>
      </c>
      <c r="J3" s="141">
        <f>Table14[[#This Row],[Costo Personale (€)]]+Table14[[#This Row],[Costi indiretti (15%)]]</f>
        <v>0</v>
      </c>
      <c r="K3" s="120">
        <v>1</v>
      </c>
      <c r="L3" s="120">
        <v>0.23</v>
      </c>
      <c r="M3" s="120">
        <v>0.35</v>
      </c>
      <c r="N3" s="120">
        <v>0.42</v>
      </c>
      <c r="O3" s="142">
        <f>Table14[[#This Row],[Costo Totale del Personale (€)]]*(Table14[[#This Row],[% intensità agevolazione]]+Table14[[#This Row],[eventuale maggiorazione % intensità agevolazione]])</f>
        <v>0</v>
      </c>
      <c r="P3" s="142">
        <f>Table14[[#This Row],[Agevolazione]]*Table14[[#This Row],[% agovolazioni localizzate nelle Regioni del Mezzogiorno (100%)]]</f>
        <v>0</v>
      </c>
      <c r="Q3" s="142">
        <f>Table14[[#This Row],[Agevolazione]]*Table14[[#This Row],[% agevolazioni in investimenti di cui linea di intervento 022
(minimo 23%]]</f>
        <v>0</v>
      </c>
      <c r="R3" s="142">
        <f>Table14[[#This Row],[Agevolazione]]*Table14[[#This Row],[% agevolazioni in investimenti di cui linea di intervento 023
(minimo 35%)]]</f>
        <v>0</v>
      </c>
      <c r="S3" s="142">
        <f>Table14[[#This Row],[Agevolazione]]*Table14[[#This Row],[% agevolazioni in investimenti di cui linea di intervento 006
(42%)]]</f>
        <v>0</v>
      </c>
      <c r="T3" s="120">
        <v>0</v>
      </c>
    </row>
    <row r="4" spans="1:20">
      <c r="A4" s="120" t="s">
        <v>22</v>
      </c>
      <c r="B4" s="120">
        <v>1</v>
      </c>
      <c r="C4" s="120"/>
      <c r="D4" s="83" t="s">
        <v>71</v>
      </c>
      <c r="E4" s="146"/>
      <c r="F4" s="139">
        <v>1500</v>
      </c>
      <c r="G4" s="140">
        <v>31</v>
      </c>
      <c r="H4" s="140">
        <f>Table14[[#This Row],[Costo standard (€/ora)]]*Table14[[#This Row],['# Mesi persona]]*Table14[[#This Row],[Ore/anno]]/12</f>
        <v>0</v>
      </c>
      <c r="I4" s="141">
        <f>Table14[[#This Row],[Costo Personale (€)]]*0.15</f>
        <v>0</v>
      </c>
      <c r="J4" s="141">
        <f>Table14[[#This Row],[Costo Personale (€)]]+Table14[[#This Row],[Costi indiretti (15%)]]</f>
        <v>0</v>
      </c>
      <c r="K4" s="120">
        <v>1</v>
      </c>
      <c r="L4" s="120">
        <v>0.23</v>
      </c>
      <c r="M4" s="120">
        <v>0.35</v>
      </c>
      <c r="N4" s="120">
        <v>0.42</v>
      </c>
      <c r="O4" s="142">
        <f>Table14[[#This Row],[Costo Totale del Personale (€)]]*(Table14[[#This Row],[% intensità agevolazione]]+Table14[[#This Row],[eventuale maggiorazione % intensità agevolazione]])</f>
        <v>0</v>
      </c>
      <c r="P4" s="142">
        <f>Table14[[#This Row],[Agevolazione]]*Table14[[#This Row],[% agovolazioni localizzate nelle Regioni del Mezzogiorno (100%)]]</f>
        <v>0</v>
      </c>
      <c r="Q4" s="142">
        <f>Table14[[#This Row],[Agevolazione]]*Table14[[#This Row],[% agevolazioni in investimenti di cui linea di intervento 022
(minimo 23%]]</f>
        <v>0</v>
      </c>
      <c r="R4" s="142">
        <f>Table14[[#This Row],[Agevolazione]]*Table14[[#This Row],[% agevolazioni in investimenti di cui linea di intervento 023
(minimo 35%)]]</f>
        <v>0</v>
      </c>
      <c r="S4" s="142">
        <f>Table14[[#This Row],[Agevolazione]]*Table14[[#This Row],[% agevolazioni in investimenti di cui linea di intervento 006
(42%)]]</f>
        <v>0</v>
      </c>
      <c r="T4" s="120">
        <v>0</v>
      </c>
    </row>
    <row r="5" spans="1:20">
      <c r="A5" s="120" t="s">
        <v>23</v>
      </c>
      <c r="B5" s="120">
        <v>1</v>
      </c>
      <c r="C5" s="120"/>
      <c r="D5" s="83" t="s">
        <v>69</v>
      </c>
      <c r="E5" s="146"/>
      <c r="F5" s="139">
        <v>1500</v>
      </c>
      <c r="G5" s="140">
        <v>73</v>
      </c>
      <c r="H5" s="140">
        <f>Table14[[#This Row],[Costo standard (€/ora)]]*Table14[[#This Row],['# Mesi persona]]*Table14[[#This Row],[Ore/anno]]/12</f>
        <v>0</v>
      </c>
      <c r="I5" s="141">
        <f>Table14[[#This Row],[Costo Personale (€)]]*0.15</f>
        <v>0</v>
      </c>
      <c r="J5" s="141">
        <f>Table14[[#This Row],[Costo Personale (€)]]+Table14[[#This Row],[Costi indiretti (15%)]]</f>
        <v>0</v>
      </c>
      <c r="K5" s="120">
        <v>1</v>
      </c>
      <c r="L5" s="120">
        <v>0.23</v>
      </c>
      <c r="M5" s="120">
        <v>0.35</v>
      </c>
      <c r="N5" s="120">
        <v>0.42</v>
      </c>
      <c r="O5" s="142">
        <f>Table14[[#This Row],[Costo Totale del Personale (€)]]*(Table14[[#This Row],[% intensità agevolazione]]+Table14[[#This Row],[eventuale maggiorazione % intensità agevolazione]])</f>
        <v>0</v>
      </c>
      <c r="P5" s="142">
        <f>Table14[[#This Row],[Agevolazione]]*Table14[[#This Row],[% agovolazioni localizzate nelle Regioni del Mezzogiorno (100%)]]</f>
        <v>0</v>
      </c>
      <c r="Q5" s="142">
        <f>Table14[[#This Row],[Agevolazione]]*Table14[[#This Row],[% agevolazioni in investimenti di cui linea di intervento 022
(minimo 23%]]</f>
        <v>0</v>
      </c>
      <c r="R5" s="142">
        <f>Table14[[#This Row],[Agevolazione]]*Table14[[#This Row],[% agevolazioni in investimenti di cui linea di intervento 023
(minimo 35%)]]</f>
        <v>0</v>
      </c>
      <c r="S5" s="142">
        <f>Table14[[#This Row],[Agevolazione]]*Table14[[#This Row],[% agevolazioni in investimenti di cui linea di intervento 006
(42%)]]</f>
        <v>0</v>
      </c>
      <c r="T5" s="120">
        <v>0</v>
      </c>
    </row>
    <row r="6" spans="1:20">
      <c r="A6" s="120" t="s">
        <v>23</v>
      </c>
      <c r="B6" s="120">
        <v>1</v>
      </c>
      <c r="C6" s="120"/>
      <c r="D6" s="83" t="s">
        <v>70</v>
      </c>
      <c r="E6" s="146"/>
      <c r="F6" s="139">
        <v>1500</v>
      </c>
      <c r="G6" s="140">
        <v>48</v>
      </c>
      <c r="H6" s="140">
        <f>Table14[[#This Row],[Costo standard (€/ora)]]*Table14[[#This Row],['# Mesi persona]]*Table14[[#This Row],[Ore/anno]]/12</f>
        <v>0</v>
      </c>
      <c r="I6" s="141">
        <f>Table14[[#This Row],[Costo Personale (€)]]*0.15</f>
        <v>0</v>
      </c>
      <c r="J6" s="141">
        <f>Table14[[#This Row],[Costo Personale (€)]]+Table14[[#This Row],[Costi indiretti (15%)]]</f>
        <v>0</v>
      </c>
      <c r="K6" s="120">
        <v>1</v>
      </c>
      <c r="L6" s="120">
        <v>0.23</v>
      </c>
      <c r="M6" s="120">
        <v>0.35</v>
      </c>
      <c r="N6" s="120">
        <v>0.42</v>
      </c>
      <c r="O6" s="142">
        <f>Table14[[#This Row],[Costo Totale del Personale (€)]]*(Table14[[#This Row],[% intensità agevolazione]]+Table14[[#This Row],[eventuale maggiorazione % intensità agevolazione]])</f>
        <v>0</v>
      </c>
      <c r="P6" s="142">
        <f>Table14[[#This Row],[Agevolazione]]*Table14[[#This Row],[% agovolazioni localizzate nelle Regioni del Mezzogiorno (100%)]]</f>
        <v>0</v>
      </c>
      <c r="Q6" s="142">
        <f>Table14[[#This Row],[Agevolazione]]*Table14[[#This Row],[% agevolazioni in investimenti di cui linea di intervento 022
(minimo 23%]]</f>
        <v>0</v>
      </c>
      <c r="R6" s="142">
        <f>Table14[[#This Row],[Agevolazione]]*Table14[[#This Row],[% agevolazioni in investimenti di cui linea di intervento 023
(minimo 35%)]]</f>
        <v>0</v>
      </c>
      <c r="S6" s="142">
        <f>Table14[[#This Row],[Agevolazione]]*Table14[[#This Row],[% agevolazioni in investimenti di cui linea di intervento 006
(42%)]]</f>
        <v>0</v>
      </c>
      <c r="T6" s="120">
        <v>0</v>
      </c>
    </row>
    <row r="7" spans="1:20">
      <c r="A7" s="120" t="s">
        <v>23</v>
      </c>
      <c r="B7" s="120">
        <v>1</v>
      </c>
      <c r="C7" s="120"/>
      <c r="D7" s="83" t="s">
        <v>71</v>
      </c>
      <c r="E7" s="146"/>
      <c r="F7" s="139">
        <v>1500</v>
      </c>
      <c r="G7" s="140">
        <v>31</v>
      </c>
      <c r="H7" s="140">
        <f>Table14[[#This Row],[Costo standard (€/ora)]]*Table14[[#This Row],['# Mesi persona]]*Table14[[#This Row],[Ore/anno]]/12</f>
        <v>0</v>
      </c>
      <c r="I7" s="141">
        <f>Table14[[#This Row],[Costo Personale (€)]]*0.15</f>
        <v>0</v>
      </c>
      <c r="J7" s="141">
        <f>Table14[[#This Row],[Costo Personale (€)]]+Table14[[#This Row],[Costi indiretti (15%)]]</f>
        <v>0</v>
      </c>
      <c r="K7" s="120">
        <v>1</v>
      </c>
      <c r="L7" s="120">
        <v>0.23</v>
      </c>
      <c r="M7" s="120">
        <v>0.35</v>
      </c>
      <c r="N7" s="120">
        <v>0.42</v>
      </c>
      <c r="O7" s="142">
        <f>Table14[[#This Row],[Costo Totale del Personale (€)]]*(Table14[[#This Row],[% intensità agevolazione]]+Table14[[#This Row],[eventuale maggiorazione % intensità agevolazione]])</f>
        <v>0</v>
      </c>
      <c r="P7" s="142">
        <f>Table14[[#This Row],[Agevolazione]]*Table14[[#This Row],[% agovolazioni localizzate nelle Regioni del Mezzogiorno (100%)]]</f>
        <v>0</v>
      </c>
      <c r="Q7" s="142">
        <f>Table14[[#This Row],[Agevolazione]]*Table14[[#This Row],[% agevolazioni in investimenti di cui linea di intervento 022
(minimo 23%]]</f>
        <v>0</v>
      </c>
      <c r="R7" s="142">
        <f>Table14[[#This Row],[Agevolazione]]*Table14[[#This Row],[% agevolazioni in investimenti di cui linea di intervento 023
(minimo 35%)]]</f>
        <v>0</v>
      </c>
      <c r="S7" s="142">
        <f>Table14[[#This Row],[Agevolazione]]*Table14[[#This Row],[% agevolazioni in investimenti di cui linea di intervento 006
(42%)]]</f>
        <v>0</v>
      </c>
      <c r="T7" s="120">
        <v>0</v>
      </c>
    </row>
    <row r="8" spans="1:20">
      <c r="A8" s="120" t="s">
        <v>24</v>
      </c>
      <c r="B8" s="120">
        <v>1</v>
      </c>
      <c r="C8" s="120"/>
      <c r="D8" s="83" t="s">
        <v>69</v>
      </c>
      <c r="E8" s="146"/>
      <c r="F8" s="139">
        <v>1500</v>
      </c>
      <c r="G8" s="140">
        <v>73</v>
      </c>
      <c r="H8" s="140">
        <f>Table14[[#This Row],[Costo standard (€/ora)]]*Table14[[#This Row],['# Mesi persona]]*Table14[[#This Row],[Ore/anno]]/12</f>
        <v>0</v>
      </c>
      <c r="I8" s="141">
        <f>Table14[[#This Row],[Costo Personale (€)]]*0.15</f>
        <v>0</v>
      </c>
      <c r="J8" s="141">
        <f>Table14[[#This Row],[Costo Personale (€)]]+Table14[[#This Row],[Costi indiretti (15%)]]</f>
        <v>0</v>
      </c>
      <c r="K8" s="120">
        <v>1</v>
      </c>
      <c r="L8" s="120">
        <v>0.23</v>
      </c>
      <c r="M8" s="120">
        <v>0.35</v>
      </c>
      <c r="N8" s="120">
        <v>0.42</v>
      </c>
      <c r="O8" s="142">
        <f>Table14[[#This Row],[Costo Totale del Personale (€)]]*(Table14[[#This Row],[% intensità agevolazione]]+Table14[[#This Row],[eventuale maggiorazione % intensità agevolazione]])</f>
        <v>0</v>
      </c>
      <c r="P8" s="142">
        <f>Table14[[#This Row],[Agevolazione]]*Table14[[#This Row],[% agovolazioni localizzate nelle Regioni del Mezzogiorno (100%)]]</f>
        <v>0</v>
      </c>
      <c r="Q8" s="142">
        <f>Table14[[#This Row],[Agevolazione]]*Table14[[#This Row],[% agevolazioni in investimenti di cui linea di intervento 022
(minimo 23%]]</f>
        <v>0</v>
      </c>
      <c r="R8" s="142">
        <f>Table14[[#This Row],[Agevolazione]]*Table14[[#This Row],[% agevolazioni in investimenti di cui linea di intervento 023
(minimo 35%)]]</f>
        <v>0</v>
      </c>
      <c r="S8" s="142">
        <f>Table14[[#This Row],[Agevolazione]]*Table14[[#This Row],[% agevolazioni in investimenti di cui linea di intervento 006
(42%)]]</f>
        <v>0</v>
      </c>
      <c r="T8" s="120">
        <v>0</v>
      </c>
    </row>
    <row r="9" spans="1:20">
      <c r="A9" s="120" t="s">
        <v>24</v>
      </c>
      <c r="B9" s="120">
        <v>1</v>
      </c>
      <c r="C9" s="120"/>
      <c r="D9" s="83" t="s">
        <v>70</v>
      </c>
      <c r="E9" s="146"/>
      <c r="F9" s="139">
        <v>1500</v>
      </c>
      <c r="G9" s="140">
        <v>48</v>
      </c>
      <c r="H9" s="140">
        <f>Table14[[#This Row],[Costo standard (€/ora)]]*Table14[[#This Row],['# Mesi persona]]*Table14[[#This Row],[Ore/anno]]/12</f>
        <v>0</v>
      </c>
      <c r="I9" s="141">
        <f>Table14[[#This Row],[Costo Personale (€)]]*0.15</f>
        <v>0</v>
      </c>
      <c r="J9" s="141">
        <f>Table14[[#This Row],[Costo Personale (€)]]+Table14[[#This Row],[Costi indiretti (15%)]]</f>
        <v>0</v>
      </c>
      <c r="K9" s="120">
        <v>1</v>
      </c>
      <c r="L9" s="120">
        <v>0.23</v>
      </c>
      <c r="M9" s="120">
        <v>0.35</v>
      </c>
      <c r="N9" s="120">
        <v>0.42</v>
      </c>
      <c r="O9" s="142">
        <f>Table14[[#This Row],[Costo Totale del Personale (€)]]*(Table14[[#This Row],[% intensità agevolazione]]+Table14[[#This Row],[eventuale maggiorazione % intensità agevolazione]])</f>
        <v>0</v>
      </c>
      <c r="P9" s="142">
        <f>Table14[[#This Row],[Agevolazione]]*Table14[[#This Row],[% agovolazioni localizzate nelle Regioni del Mezzogiorno (100%)]]</f>
        <v>0</v>
      </c>
      <c r="Q9" s="142">
        <f>Table14[[#This Row],[Agevolazione]]*Table14[[#This Row],[% agevolazioni in investimenti di cui linea di intervento 022
(minimo 23%]]</f>
        <v>0</v>
      </c>
      <c r="R9" s="142">
        <f>Table14[[#This Row],[Agevolazione]]*Table14[[#This Row],[% agevolazioni in investimenti di cui linea di intervento 023
(minimo 35%)]]</f>
        <v>0</v>
      </c>
      <c r="S9" s="142">
        <f>Table14[[#This Row],[Agevolazione]]*Table14[[#This Row],[% agevolazioni in investimenti di cui linea di intervento 006
(42%)]]</f>
        <v>0</v>
      </c>
      <c r="T9" s="120">
        <v>0</v>
      </c>
    </row>
    <row r="10" spans="1:20">
      <c r="A10" s="120" t="s">
        <v>24</v>
      </c>
      <c r="B10" s="120">
        <v>1</v>
      </c>
      <c r="C10" s="120"/>
      <c r="D10" s="83" t="s">
        <v>71</v>
      </c>
      <c r="E10" s="146"/>
      <c r="F10" s="139">
        <v>1500</v>
      </c>
      <c r="G10" s="140">
        <v>31</v>
      </c>
      <c r="H10" s="140">
        <f>Table14[[#This Row],[Costo standard (€/ora)]]*Table14[[#This Row],['# Mesi persona]]*Table14[[#This Row],[Ore/anno]]/12</f>
        <v>0</v>
      </c>
      <c r="I10" s="141">
        <f>Table14[[#This Row],[Costo Personale (€)]]*0.15</f>
        <v>0</v>
      </c>
      <c r="J10" s="141">
        <f>Table14[[#This Row],[Costo Personale (€)]]+Table14[[#This Row],[Costi indiretti (15%)]]</f>
        <v>0</v>
      </c>
      <c r="K10" s="120">
        <v>1</v>
      </c>
      <c r="L10" s="120">
        <v>0.23</v>
      </c>
      <c r="M10" s="120">
        <v>0.35</v>
      </c>
      <c r="N10" s="120">
        <v>0.42</v>
      </c>
      <c r="O10" s="142">
        <f>Table14[[#This Row],[Costo Totale del Personale (€)]]*(Table14[[#This Row],[% intensità agevolazione]]+Table14[[#This Row],[eventuale maggiorazione % intensità agevolazione]])</f>
        <v>0</v>
      </c>
      <c r="P10" s="142">
        <f>Table14[[#This Row],[Agevolazione]]*Table14[[#This Row],[% agovolazioni localizzate nelle Regioni del Mezzogiorno (100%)]]</f>
        <v>0</v>
      </c>
      <c r="Q10" s="142">
        <f>Table14[[#This Row],[Agevolazione]]*Table14[[#This Row],[% agevolazioni in investimenti di cui linea di intervento 022
(minimo 23%]]</f>
        <v>0</v>
      </c>
      <c r="R10" s="142">
        <f>Table14[[#This Row],[Agevolazione]]*Table14[[#This Row],[% agevolazioni in investimenti di cui linea di intervento 023
(minimo 35%)]]</f>
        <v>0</v>
      </c>
      <c r="S10" s="142">
        <f>Table14[[#This Row],[Agevolazione]]*Table14[[#This Row],[% agevolazioni in investimenti di cui linea di intervento 006
(42%)]]</f>
        <v>0</v>
      </c>
      <c r="T10" s="120">
        <v>0</v>
      </c>
    </row>
    <row r="11" spans="1:20">
      <c r="A11" s="144"/>
      <c r="B11" s="144"/>
      <c r="E11" s="123"/>
      <c r="F11" s="122"/>
      <c r="I11" s="123" t="s">
        <v>72</v>
      </c>
      <c r="J11" s="122">
        <f>SUM(J2:J10)</f>
        <v>0</v>
      </c>
      <c r="N11" s="133" t="s">
        <v>25</v>
      </c>
      <c r="O11" s="134">
        <f>SUM(O2:O10)</f>
        <v>0</v>
      </c>
      <c r="P11" s="134">
        <f>SUM(P2:P10)</f>
        <v>0</v>
      </c>
      <c r="Q11" s="134">
        <f>SUM(Q2:Q10)</f>
        <v>0</v>
      </c>
      <c r="R11" s="134">
        <f>SUM(R2:R10)</f>
        <v>0</v>
      </c>
      <c r="S11" s="134">
        <f>SUM(S2:S10)</f>
        <v>0</v>
      </c>
    </row>
    <row r="13" spans="1:20">
      <c r="I13" s="124" t="s">
        <v>22</v>
      </c>
      <c r="J13" s="125">
        <f>J2+J3+J4</f>
        <v>0</v>
      </c>
      <c r="N13" s="124" t="s">
        <v>22</v>
      </c>
      <c r="O13" s="125">
        <f>O2+O3+O4</f>
        <v>0</v>
      </c>
      <c r="P13" s="125">
        <f>P2+P3+P4</f>
        <v>0</v>
      </c>
      <c r="Q13" s="125">
        <f>Q2+Q3+Q4</f>
        <v>0</v>
      </c>
      <c r="R13" s="125">
        <f>R2+R3+R4</f>
        <v>0</v>
      </c>
      <c r="S13" s="125">
        <f>S2+S3+S4</f>
        <v>0</v>
      </c>
    </row>
    <row r="14" spans="1:20">
      <c r="I14" s="124" t="s">
        <v>23</v>
      </c>
      <c r="J14" s="125">
        <f>J5+J6+J7</f>
        <v>0</v>
      </c>
      <c r="N14" s="124" t="s">
        <v>23</v>
      </c>
      <c r="O14" s="125">
        <f>O5+O6+O7</f>
        <v>0</v>
      </c>
      <c r="P14" s="125">
        <f>P5+P6+P7</f>
        <v>0</v>
      </c>
      <c r="Q14" s="125">
        <f>Q5+Q6+Q7</f>
        <v>0</v>
      </c>
      <c r="R14" s="125">
        <f>R5+R6+R7</f>
        <v>0</v>
      </c>
      <c r="S14" s="125">
        <f>S5+S6+S7</f>
        <v>0</v>
      </c>
    </row>
    <row r="15" spans="1:20">
      <c r="I15" s="124" t="s">
        <v>24</v>
      </c>
      <c r="J15" s="125">
        <f>J8+J9+J10</f>
        <v>0</v>
      </c>
      <c r="N15" s="124" t="s">
        <v>24</v>
      </c>
      <c r="O15" s="125">
        <f>O8+O9+O10</f>
        <v>0</v>
      </c>
      <c r="P15" s="125">
        <f>P8+P9+P10</f>
        <v>0</v>
      </c>
      <c r="Q15" s="125">
        <f>Q8+Q9+Q10</f>
        <v>0</v>
      </c>
      <c r="R15" s="125">
        <f>R8+R9+R10</f>
        <v>0</v>
      </c>
      <c r="S15" s="125">
        <f>S8+S9+S10</f>
        <v>0</v>
      </c>
    </row>
    <row r="17" spans="1:32" ht="72">
      <c r="A17" s="116" t="s">
        <v>49</v>
      </c>
      <c r="B17" s="116" t="s">
        <v>50</v>
      </c>
      <c r="C17" s="116" t="s">
        <v>51</v>
      </c>
      <c r="G17" s="115" t="s">
        <v>73</v>
      </c>
      <c r="H17" s="115" t="s">
        <v>74</v>
      </c>
      <c r="I17" s="115" t="s">
        <v>75</v>
      </c>
      <c r="J17" s="115" t="s">
        <v>76</v>
      </c>
      <c r="K17" s="116" t="s">
        <v>87</v>
      </c>
      <c r="L17" s="116" t="s">
        <v>78</v>
      </c>
      <c r="M17" s="116" t="s">
        <v>79</v>
      </c>
      <c r="N17" s="117" t="s">
        <v>80</v>
      </c>
      <c r="O17" s="117" t="s">
        <v>63</v>
      </c>
      <c r="P17" s="117" t="s">
        <v>64</v>
      </c>
      <c r="Q17" s="117" t="s">
        <v>65</v>
      </c>
      <c r="R17" s="117" t="s">
        <v>66</v>
      </c>
      <c r="S17" s="117" t="s">
        <v>67</v>
      </c>
    </row>
    <row r="18" spans="1:32">
      <c r="A18" s="118" t="s">
        <v>22</v>
      </c>
      <c r="B18" s="118">
        <v>1</v>
      </c>
      <c r="C18" s="118"/>
      <c r="G18" s="121">
        <v>0</v>
      </c>
      <c r="H18" s="121">
        <v>0</v>
      </c>
      <c r="I18" s="121">
        <v>0</v>
      </c>
      <c r="J18" s="121">
        <f>SUM(G18:I18)</f>
        <v>0</v>
      </c>
      <c r="K18" s="118">
        <v>1</v>
      </c>
      <c r="L18" s="118">
        <v>0.23</v>
      </c>
      <c r="M18" s="118">
        <v>0.35</v>
      </c>
      <c r="N18" s="118">
        <v>0.42</v>
      </c>
      <c r="O18" s="121">
        <f>J18*(B18+C18)</f>
        <v>0</v>
      </c>
      <c r="P18" s="121">
        <f>O18*K18</f>
        <v>0</v>
      </c>
      <c r="Q18" s="121">
        <f>O18*L18</f>
        <v>0</v>
      </c>
      <c r="R18" s="121">
        <f>O18*M18</f>
        <v>0</v>
      </c>
      <c r="S18" s="121">
        <f>O18*N18</f>
        <v>0</v>
      </c>
      <c r="T18" s="119"/>
    </row>
    <row r="19" spans="1:32">
      <c r="A19" s="118" t="s">
        <v>23</v>
      </c>
      <c r="B19" s="118">
        <v>1</v>
      </c>
      <c r="C19" s="118"/>
      <c r="G19" s="121">
        <v>0</v>
      </c>
      <c r="H19" s="121">
        <v>0</v>
      </c>
      <c r="I19" s="121">
        <v>0</v>
      </c>
      <c r="J19" s="121">
        <f t="shared" ref="J19" si="0">SUM(G19:I19)</f>
        <v>0</v>
      </c>
      <c r="K19" s="118">
        <v>1</v>
      </c>
      <c r="L19" s="118">
        <v>0.23</v>
      </c>
      <c r="M19" s="118">
        <v>0.35</v>
      </c>
      <c r="N19" s="118">
        <v>0.42</v>
      </c>
      <c r="O19" s="121">
        <f>J19*(B19+C19)</f>
        <v>0</v>
      </c>
      <c r="P19" s="121">
        <f>O19*K19</f>
        <v>0</v>
      </c>
      <c r="Q19" s="121">
        <f t="shared" ref="Q19:Q20" si="1">O19*L19</f>
        <v>0</v>
      </c>
      <c r="R19" s="121">
        <f t="shared" ref="R19:R20" si="2">O19*M19</f>
        <v>0</v>
      </c>
      <c r="S19" s="121">
        <f t="shared" ref="S19:S20" si="3">O19*N19</f>
        <v>0</v>
      </c>
      <c r="T19" s="119"/>
    </row>
    <row r="20" spans="1:32">
      <c r="A20" s="118" t="s">
        <v>24</v>
      </c>
      <c r="B20" s="118">
        <v>1</v>
      </c>
      <c r="C20" s="118"/>
      <c r="G20" s="121">
        <v>0</v>
      </c>
      <c r="H20" s="121">
        <v>0</v>
      </c>
      <c r="I20" s="121">
        <v>0</v>
      </c>
      <c r="J20" s="121">
        <f t="shared" ref="J20" si="4">SUM(G20:I20)</f>
        <v>0</v>
      </c>
      <c r="K20" s="118">
        <v>1</v>
      </c>
      <c r="L20" s="118">
        <v>0.23</v>
      </c>
      <c r="M20" s="118">
        <v>0.35</v>
      </c>
      <c r="N20" s="118">
        <v>0.42</v>
      </c>
      <c r="O20" s="121">
        <f>J20*(B20+C20)</f>
        <v>0</v>
      </c>
      <c r="P20" s="121">
        <f>O20*K20</f>
        <v>0</v>
      </c>
      <c r="Q20" s="121">
        <f t="shared" si="1"/>
        <v>0</v>
      </c>
      <c r="R20" s="121">
        <f t="shared" si="2"/>
        <v>0</v>
      </c>
      <c r="S20" s="121">
        <f t="shared" si="3"/>
        <v>0</v>
      </c>
      <c r="T20" s="119"/>
    </row>
    <row r="21" spans="1:32">
      <c r="I21" s="123" t="s">
        <v>72</v>
      </c>
      <c r="J21" s="122">
        <f>SUM(J18:J20)</f>
        <v>0</v>
      </c>
      <c r="N21" s="123" t="s">
        <v>25</v>
      </c>
      <c r="O21" s="122">
        <f>SUM(O18:O20)</f>
        <v>0</v>
      </c>
      <c r="P21" s="122">
        <f>SUM(P18:P20)</f>
        <v>0</v>
      </c>
      <c r="Q21" s="122">
        <f>SUM(Q18:Q20)</f>
        <v>0</v>
      </c>
      <c r="R21" s="122">
        <f>SUM(R18:R20)</f>
        <v>0</v>
      </c>
      <c r="S21" s="122">
        <f>SUM(S18:S20)</f>
        <v>0</v>
      </c>
    </row>
    <row r="23" spans="1:32">
      <c r="H23" t="s">
        <v>81</v>
      </c>
      <c r="M23" t="s">
        <v>82</v>
      </c>
    </row>
    <row r="24" spans="1:32">
      <c r="I24" s="124" t="s">
        <v>22</v>
      </c>
      <c r="J24" s="125">
        <f>J18+J13</f>
        <v>0</v>
      </c>
      <c r="N24" s="124" t="s">
        <v>22</v>
      </c>
      <c r="O24" s="125">
        <f t="shared" ref="O24:S26" si="5">O18+O13</f>
        <v>0</v>
      </c>
      <c r="P24" s="125">
        <f t="shared" si="5"/>
        <v>0</v>
      </c>
      <c r="Q24" s="125">
        <f t="shared" si="5"/>
        <v>0</v>
      </c>
      <c r="R24" s="125">
        <f t="shared" si="5"/>
        <v>0</v>
      </c>
      <c r="S24" s="125">
        <f t="shared" si="5"/>
        <v>0</v>
      </c>
    </row>
    <row r="25" spans="1:32">
      <c r="I25" s="124" t="s">
        <v>23</v>
      </c>
      <c r="J25" s="125">
        <f>J19+J14</f>
        <v>0</v>
      </c>
      <c r="N25" s="124" t="s">
        <v>23</v>
      </c>
      <c r="O25" s="125">
        <f t="shared" si="5"/>
        <v>0</v>
      </c>
      <c r="P25" s="125">
        <f t="shared" si="5"/>
        <v>0</v>
      </c>
      <c r="Q25" s="125">
        <f t="shared" si="5"/>
        <v>0</v>
      </c>
      <c r="R25" s="125">
        <f t="shared" si="5"/>
        <v>0</v>
      </c>
      <c r="S25" s="125">
        <f t="shared" si="5"/>
        <v>0</v>
      </c>
    </row>
    <row r="26" spans="1:32">
      <c r="I26" s="124" t="s">
        <v>24</v>
      </c>
      <c r="J26" s="125">
        <f>J20+J15</f>
        <v>0</v>
      </c>
      <c r="N26" s="124" t="s">
        <v>24</v>
      </c>
      <c r="O26" s="125">
        <f t="shared" si="5"/>
        <v>0</v>
      </c>
      <c r="P26" s="125">
        <f t="shared" si="5"/>
        <v>0</v>
      </c>
      <c r="Q26" s="125">
        <f t="shared" si="5"/>
        <v>0</v>
      </c>
      <c r="R26" s="125">
        <f t="shared" si="5"/>
        <v>0</v>
      </c>
      <c r="S26" s="125">
        <f t="shared" si="5"/>
        <v>0</v>
      </c>
    </row>
    <row r="28" spans="1:32">
      <c r="I28" s="123" t="s">
        <v>72</v>
      </c>
      <c r="J28" s="122">
        <f>SUM(J24:J26)</f>
        <v>0</v>
      </c>
      <c r="N28" s="123" t="s">
        <v>25</v>
      </c>
      <c r="O28" s="122">
        <f>SUM(O24:O27)</f>
        <v>0</v>
      </c>
      <c r="P28" s="122">
        <f>SUM(P24:P27)</f>
        <v>0</v>
      </c>
      <c r="Q28" s="122">
        <f>SUM(Q24:Q27)</f>
        <v>0</v>
      </c>
      <c r="R28" s="122">
        <f>SUM(R24:R27)</f>
        <v>0</v>
      </c>
      <c r="S28" s="122">
        <f>SUM(S24:S27)</f>
        <v>0</v>
      </c>
    </row>
    <row r="29" spans="1:32">
      <c r="I29" s="126" t="s">
        <v>83</v>
      </c>
      <c r="J29" s="122">
        <f>J21+J11</f>
        <v>0</v>
      </c>
    </row>
    <row r="31" spans="1:32" ht="28.8">
      <c r="G31" s="159" t="s">
        <v>22</v>
      </c>
      <c r="H31" s="159"/>
      <c r="I31" s="159"/>
      <c r="J31" s="159"/>
      <c r="K31" s="159"/>
      <c r="L31" s="159"/>
      <c r="M31" s="159" t="s">
        <v>23</v>
      </c>
      <c r="N31" s="159"/>
      <c r="O31" s="159"/>
      <c r="P31" s="159"/>
      <c r="Q31" s="159"/>
      <c r="R31" s="159"/>
      <c r="S31" s="159"/>
      <c r="T31" s="100" t="s">
        <v>24</v>
      </c>
      <c r="U31" s="100"/>
      <c r="V31" s="100"/>
      <c r="W31" s="100"/>
      <c r="X31" s="100"/>
      <c r="Y31" s="100"/>
      <c r="Z31" s="100"/>
      <c r="AA31" s="158" t="s">
        <v>25</v>
      </c>
      <c r="AB31" s="158"/>
      <c r="AC31" s="158"/>
      <c r="AD31" s="158"/>
      <c r="AE31" s="158"/>
      <c r="AF31" s="158"/>
    </row>
    <row r="32" spans="1:32" ht="100.8">
      <c r="G32" s="100" t="s">
        <v>26</v>
      </c>
      <c r="H32" s="101" t="s">
        <v>27</v>
      </c>
      <c r="I32" s="100" t="s">
        <v>28</v>
      </c>
      <c r="J32" s="100" t="s">
        <v>29</v>
      </c>
      <c r="K32" s="100" t="s">
        <v>30</v>
      </c>
      <c r="L32" s="100" t="s">
        <v>84</v>
      </c>
      <c r="M32" s="100" t="s">
        <v>26</v>
      </c>
      <c r="N32" s="101" t="s">
        <v>31</v>
      </c>
      <c r="O32" s="100" t="s">
        <v>28</v>
      </c>
      <c r="P32" s="100" t="s">
        <v>29</v>
      </c>
      <c r="Q32" s="100" t="s">
        <v>30</v>
      </c>
      <c r="R32" s="100" t="s">
        <v>84</v>
      </c>
      <c r="S32" s="100" t="s">
        <v>85</v>
      </c>
      <c r="T32" s="100" t="s">
        <v>26</v>
      </c>
      <c r="U32" s="101" t="s">
        <v>31</v>
      </c>
      <c r="V32" s="100" t="s">
        <v>28</v>
      </c>
      <c r="W32" s="100" t="s">
        <v>29</v>
      </c>
      <c r="X32" s="100" t="s">
        <v>30</v>
      </c>
      <c r="Y32" s="100" t="s">
        <v>84</v>
      </c>
      <c r="Z32" s="100" t="s">
        <v>85</v>
      </c>
      <c r="AA32" s="107" t="s">
        <v>32</v>
      </c>
      <c r="AB32" s="107" t="s">
        <v>33</v>
      </c>
      <c r="AC32" s="107" t="s">
        <v>28</v>
      </c>
      <c r="AD32" s="107" t="s">
        <v>29</v>
      </c>
      <c r="AE32" s="107" t="s">
        <v>30</v>
      </c>
      <c r="AF32" s="107" t="s">
        <v>84</v>
      </c>
    </row>
    <row r="33" spans="7:32">
      <c r="G33" s="131">
        <f>J24</f>
        <v>0</v>
      </c>
      <c r="H33" s="135">
        <f>B18</f>
        <v>1</v>
      </c>
      <c r="I33" s="131">
        <f>Q24</f>
        <v>0</v>
      </c>
      <c r="J33" s="131">
        <f>R24</f>
        <v>0</v>
      </c>
      <c r="K33" s="131">
        <f>S24</f>
        <v>0</v>
      </c>
      <c r="L33" s="131">
        <f>P24</f>
        <v>0</v>
      </c>
      <c r="M33" s="131">
        <f>J25</f>
        <v>0</v>
      </c>
      <c r="N33" s="135">
        <f>B19+C19</f>
        <v>1</v>
      </c>
      <c r="O33" s="131">
        <f>Q25</f>
        <v>0</v>
      </c>
      <c r="P33" s="131">
        <f>R25</f>
        <v>0</v>
      </c>
      <c r="Q33" s="131">
        <f>S25</f>
        <v>0</v>
      </c>
      <c r="R33" s="131">
        <f>P25</f>
        <v>0</v>
      </c>
      <c r="S33" s="136"/>
      <c r="T33" s="131">
        <f>J26</f>
        <v>0</v>
      </c>
      <c r="U33" s="135">
        <f>B20+C20</f>
        <v>1</v>
      </c>
      <c r="V33" s="131">
        <f>Q26</f>
        <v>0</v>
      </c>
      <c r="W33" s="131">
        <f>R26</f>
        <v>0</v>
      </c>
      <c r="X33" s="131">
        <f>S26</f>
        <v>0</v>
      </c>
      <c r="Y33" s="131">
        <f>P26</f>
        <v>0</v>
      </c>
      <c r="Z33" s="136"/>
      <c r="AA33" s="131">
        <f>G33+M33+T33</f>
        <v>0</v>
      </c>
      <c r="AB33" s="131">
        <f>G33*H33+M33*N33+T33*U33</f>
        <v>0</v>
      </c>
      <c r="AC33" s="131">
        <f>I33+O33+V33</f>
        <v>0</v>
      </c>
      <c r="AD33" s="131">
        <f>J33+P33+W33</f>
        <v>0</v>
      </c>
      <c r="AE33" s="131">
        <f>K33+Q33+X33</f>
        <v>0</v>
      </c>
      <c r="AF33" s="131">
        <f>L33+R33+Y33</f>
        <v>0</v>
      </c>
    </row>
    <row r="34" spans="7:32" ht="15.9" customHeight="1"/>
  </sheetData>
  <mergeCells count="3">
    <mergeCell ref="G31:L31"/>
    <mergeCell ref="M31:S31"/>
    <mergeCell ref="AA31:AF31"/>
  </mergeCells>
  <phoneticPr fontId="29" type="noConversion"/>
  <dataValidations count="1">
    <dataValidation type="decimal" allowBlank="1" showInputMessage="1" showErrorMessage="1" sqref="U31 N31 G31:G32 H31 I31:M32 O31:R32 T31:T32 V31:Y32 AB31 AC31:AF32 AA31:AA32" xr:uid="{4E1DC5EC-C899-42AE-9439-DAC28DFC8A6A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F34"/>
  <sheetViews>
    <sheetView topLeftCell="A17" zoomScale="80" zoomScaleNormal="80" workbookViewId="0">
      <selection activeCell="K39" sqref="K39"/>
    </sheetView>
  </sheetViews>
  <sheetFormatPr defaultColWidth="8.8984375" defaultRowHeight="15.6"/>
  <cols>
    <col min="1" max="1" width="24.09765625" customWidth="1"/>
    <col min="2" max="2" width="14.09765625" customWidth="1"/>
    <col min="3" max="3" width="12.3984375" customWidth="1"/>
    <col min="4" max="4" width="11.3984375" customWidth="1"/>
    <col min="5" max="5" width="9" style="82" customWidth="1"/>
    <col min="6" max="6" width="6.59765625" style="82" customWidth="1"/>
    <col min="7" max="10" width="14.59765625" customWidth="1"/>
    <col min="11" max="11" width="17.09765625" customWidth="1"/>
    <col min="12" max="19" width="14.5976562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09765625" customWidth="1"/>
    <col min="26" max="26" width="14.59765625" customWidth="1"/>
    <col min="27" max="27" width="15.5" customWidth="1"/>
    <col min="28" max="28" width="14" customWidth="1"/>
    <col min="29" max="29" width="17.5" customWidth="1"/>
    <col min="30" max="30" width="18.09765625" customWidth="1"/>
    <col min="31" max="31" width="15.3984375" customWidth="1"/>
    <col min="32" max="32" width="16.59765625" customWidth="1"/>
    <col min="33" max="33" width="14.59765625" customWidth="1"/>
    <col min="34" max="34" width="13.59765625" customWidth="1"/>
    <col min="36" max="36" width="17.5" customWidth="1"/>
    <col min="37" max="37" width="8.09765625" customWidth="1"/>
    <col min="38" max="38" width="13.5" customWidth="1"/>
    <col min="39" max="39" width="14.09765625" customWidth="1"/>
    <col min="40" max="40" width="14.59765625" customWidth="1"/>
    <col min="41" max="41" width="13.59765625" customWidth="1"/>
    <col min="42" max="42" width="17.5" customWidth="1"/>
    <col min="43" max="43" width="15.09765625" customWidth="1"/>
    <col min="44" max="44" width="13.5" customWidth="1"/>
    <col min="45" max="45" width="14.09765625" customWidth="1"/>
    <col min="46" max="46" width="14.59765625" customWidth="1"/>
    <col min="47" max="47" width="13.59765625" customWidth="1"/>
  </cols>
  <sheetData>
    <row r="1" spans="1:20" s="85" customFormat="1" ht="74.25" customHeight="1" thickBot="1">
      <c r="A1" s="113" t="s">
        <v>49</v>
      </c>
      <c r="B1" s="113" t="s">
        <v>50</v>
      </c>
      <c r="C1" s="113" t="s">
        <v>51</v>
      </c>
      <c r="D1" s="84" t="s">
        <v>52</v>
      </c>
      <c r="E1" s="84" t="s">
        <v>53</v>
      </c>
      <c r="F1" s="84" t="s">
        <v>54</v>
      </c>
      <c r="G1" s="84" t="s">
        <v>55</v>
      </c>
      <c r="H1" s="84" t="s">
        <v>56</v>
      </c>
      <c r="I1" s="84" t="s">
        <v>57</v>
      </c>
      <c r="J1" s="84" t="s">
        <v>58</v>
      </c>
      <c r="K1" s="113" t="s">
        <v>59</v>
      </c>
      <c r="L1" s="113" t="s">
        <v>86</v>
      </c>
      <c r="M1" s="113" t="s">
        <v>61</v>
      </c>
      <c r="N1" s="113" t="s">
        <v>62</v>
      </c>
      <c r="O1" s="113" t="s">
        <v>63</v>
      </c>
      <c r="P1" s="113" t="s">
        <v>64</v>
      </c>
      <c r="Q1" s="113" t="s">
        <v>65</v>
      </c>
      <c r="R1" s="113" t="s">
        <v>66</v>
      </c>
      <c r="S1" s="113" t="s">
        <v>67</v>
      </c>
      <c r="T1" s="84" t="s">
        <v>68</v>
      </c>
    </row>
    <row r="2" spans="1:20">
      <c r="A2" s="120" t="s">
        <v>22</v>
      </c>
      <c r="B2" s="120">
        <v>1</v>
      </c>
      <c r="C2" s="120"/>
      <c r="D2" s="83" t="s">
        <v>69</v>
      </c>
      <c r="E2" s="145"/>
      <c r="F2" s="139">
        <v>1720</v>
      </c>
      <c r="G2" s="140">
        <v>75</v>
      </c>
      <c r="H2" s="140">
        <f>Table145[[#This Row],[Costo standard (€/ora)]]*Table145[[#This Row],['# Mesi persona]]*Table145[[#This Row],[Ore/anno]]/12</f>
        <v>0</v>
      </c>
      <c r="I2" s="141">
        <f>Table145[[#This Row],[Costo Personale (€)]]*0.15</f>
        <v>0</v>
      </c>
      <c r="J2" s="141">
        <f>Table145[[#This Row],[Costo Personale (€)]]+Table145[[#This Row],[Costi indiretti (15%)]]</f>
        <v>0</v>
      </c>
      <c r="K2" s="120">
        <v>1</v>
      </c>
      <c r="L2" s="120">
        <v>0.23</v>
      </c>
      <c r="M2" s="120">
        <v>0.35</v>
      </c>
      <c r="N2" s="120">
        <v>0.42</v>
      </c>
      <c r="O2" s="142">
        <f>Table145[[#This Row],[Costo Totale del Personale (€)]]*(Table145[[#This Row],[% intensità agevolazione]]+Table145[[#This Row],[eventuale maggiorazione % intensità agevolazione]])</f>
        <v>0</v>
      </c>
      <c r="P2" s="142">
        <f>Table145[[#This Row],[Agevolazione]]*Table145[[#This Row],[% agovolazioni localizzate nelle Regioni del Mezzogiorno (100%)]]</f>
        <v>0</v>
      </c>
      <c r="Q2" s="142">
        <f>Table145[[#This Row],[Agevolazione]]*Table145[[#This Row],[% agevolazioni in investimenti di cui linea di intervento 022
(minimo 23%]]</f>
        <v>0</v>
      </c>
      <c r="R2" s="142">
        <f>Table145[[#This Row],[Agevolazione]]*Table145[[#This Row],[% agevolazioni in investimenti di cui linea di intervento 023
(minimo 35%)]]</f>
        <v>0</v>
      </c>
      <c r="S2" s="142">
        <f>Table145[[#This Row],[Agevolazione]]*Table145[[#This Row],[% agevolazioni in investimenti di cui linea di intervento 006
(42%)]]</f>
        <v>0</v>
      </c>
      <c r="T2" s="120">
        <v>0</v>
      </c>
    </row>
    <row r="3" spans="1:20">
      <c r="A3" s="120" t="s">
        <v>22</v>
      </c>
      <c r="B3" s="120">
        <v>1</v>
      </c>
      <c r="C3" s="120"/>
      <c r="D3" s="83" t="s">
        <v>70</v>
      </c>
      <c r="E3" s="146"/>
      <c r="F3" s="139">
        <v>1720</v>
      </c>
      <c r="G3" s="140">
        <v>43</v>
      </c>
      <c r="H3" s="140">
        <f>Table145[[#This Row],[Costo standard (€/ora)]]*Table145[[#This Row],['# Mesi persona]]*Table145[[#This Row],[Ore/anno]]/12</f>
        <v>0</v>
      </c>
      <c r="I3" s="141">
        <f>Table145[[#This Row],[Costo Personale (€)]]*0.15</f>
        <v>0</v>
      </c>
      <c r="J3" s="141">
        <f>Table145[[#This Row],[Costo Personale (€)]]+Table145[[#This Row],[Costi indiretti (15%)]]</f>
        <v>0</v>
      </c>
      <c r="K3" s="120">
        <v>1</v>
      </c>
      <c r="L3" s="120">
        <v>0.23</v>
      </c>
      <c r="M3" s="120">
        <v>0.35</v>
      </c>
      <c r="N3" s="120">
        <v>0.42</v>
      </c>
      <c r="O3" s="142">
        <f>Table145[[#This Row],[Costo Totale del Personale (€)]]*(Table145[[#This Row],[% intensità agevolazione]]+Table145[[#This Row],[eventuale maggiorazione % intensità agevolazione]])</f>
        <v>0</v>
      </c>
      <c r="P3" s="142">
        <f>Table145[[#This Row],[Agevolazione]]*Table145[[#This Row],[% agovolazioni localizzate nelle Regioni del Mezzogiorno (100%)]]</f>
        <v>0</v>
      </c>
      <c r="Q3" s="142">
        <f>Table145[[#This Row],[Agevolazione]]*Table145[[#This Row],[% agevolazioni in investimenti di cui linea di intervento 022
(minimo 23%]]</f>
        <v>0</v>
      </c>
      <c r="R3" s="142">
        <f>Table145[[#This Row],[Agevolazione]]*Table145[[#This Row],[% agevolazioni in investimenti di cui linea di intervento 023
(minimo 35%)]]</f>
        <v>0</v>
      </c>
      <c r="S3" s="142">
        <f>Table145[[#This Row],[Agevolazione]]*Table145[[#This Row],[% agevolazioni in investimenti di cui linea di intervento 006
(42%)]]</f>
        <v>0</v>
      </c>
      <c r="T3" s="120">
        <v>0</v>
      </c>
    </row>
    <row r="4" spans="1:20">
      <c r="A4" s="120" t="s">
        <v>22</v>
      </c>
      <c r="B4" s="120">
        <v>1</v>
      </c>
      <c r="C4" s="120"/>
      <c r="D4" s="83" t="s">
        <v>71</v>
      </c>
      <c r="E4" s="146"/>
      <c r="F4" s="139">
        <v>1720</v>
      </c>
      <c r="G4" s="140">
        <v>27</v>
      </c>
      <c r="H4" s="140">
        <f>Table145[[#This Row],[Costo standard (€/ora)]]*Table145[[#This Row],['# Mesi persona]]*Table145[[#This Row],[Ore/anno]]/12</f>
        <v>0</v>
      </c>
      <c r="I4" s="141">
        <f>Table145[[#This Row],[Costo Personale (€)]]*0.15</f>
        <v>0</v>
      </c>
      <c r="J4" s="141">
        <f>Table145[[#This Row],[Costo Personale (€)]]+Table145[[#This Row],[Costi indiretti (15%)]]</f>
        <v>0</v>
      </c>
      <c r="K4" s="120">
        <v>1</v>
      </c>
      <c r="L4" s="120">
        <v>0.23</v>
      </c>
      <c r="M4" s="120">
        <v>0.35</v>
      </c>
      <c r="N4" s="120">
        <v>0.42</v>
      </c>
      <c r="O4" s="142">
        <f>Table145[[#This Row],[Costo Totale del Personale (€)]]*(Table145[[#This Row],[% intensità agevolazione]]+Table145[[#This Row],[eventuale maggiorazione % intensità agevolazione]])</f>
        <v>0</v>
      </c>
      <c r="P4" s="142">
        <f>Table145[[#This Row],[Agevolazione]]*Table145[[#This Row],[% agovolazioni localizzate nelle Regioni del Mezzogiorno (100%)]]</f>
        <v>0</v>
      </c>
      <c r="Q4" s="142">
        <f>Table145[[#This Row],[Agevolazione]]*Table145[[#This Row],[% agevolazioni in investimenti di cui linea di intervento 022
(minimo 23%]]</f>
        <v>0</v>
      </c>
      <c r="R4" s="142">
        <f>Table145[[#This Row],[Agevolazione]]*Table145[[#This Row],[% agevolazioni in investimenti di cui linea di intervento 023
(minimo 35%)]]</f>
        <v>0</v>
      </c>
      <c r="S4" s="142">
        <f>Table145[[#This Row],[Agevolazione]]*Table145[[#This Row],[% agevolazioni in investimenti di cui linea di intervento 006
(42%)]]</f>
        <v>0</v>
      </c>
      <c r="T4" s="120">
        <v>0</v>
      </c>
    </row>
    <row r="5" spans="1:20">
      <c r="A5" s="120" t="s">
        <v>23</v>
      </c>
      <c r="B5" s="120">
        <v>0.5</v>
      </c>
      <c r="C5" s="120">
        <v>0.15</v>
      </c>
      <c r="D5" s="83" t="s">
        <v>69</v>
      </c>
      <c r="E5" s="146"/>
      <c r="F5" s="139">
        <v>1720</v>
      </c>
      <c r="G5" s="140">
        <v>75</v>
      </c>
      <c r="H5" s="140">
        <f>Table145[[#This Row],[Costo standard (€/ora)]]*Table145[[#This Row],['# Mesi persona]]*Table145[[#This Row],[Ore/anno]]/12</f>
        <v>0</v>
      </c>
      <c r="I5" s="141">
        <f>Table145[[#This Row],[Costo Personale (€)]]*0.15</f>
        <v>0</v>
      </c>
      <c r="J5" s="141">
        <f>Table145[[#This Row],[Costo Personale (€)]]+Table145[[#This Row],[Costi indiretti (15%)]]</f>
        <v>0</v>
      </c>
      <c r="K5" s="120">
        <v>1</v>
      </c>
      <c r="L5" s="120">
        <v>0.23</v>
      </c>
      <c r="M5" s="120">
        <v>0.35</v>
      </c>
      <c r="N5" s="120">
        <v>0.42</v>
      </c>
      <c r="O5" s="142">
        <f>Table145[[#This Row],[Costo Totale del Personale (€)]]*(Table145[[#This Row],[% intensità agevolazione]]+Table145[[#This Row],[eventuale maggiorazione % intensità agevolazione]])</f>
        <v>0</v>
      </c>
      <c r="P5" s="142">
        <f>Table145[[#This Row],[Agevolazione]]*Table145[[#This Row],[% agovolazioni localizzate nelle Regioni del Mezzogiorno (100%)]]</f>
        <v>0</v>
      </c>
      <c r="Q5" s="142">
        <f>Table145[[#This Row],[Agevolazione]]*Table145[[#This Row],[% agevolazioni in investimenti di cui linea di intervento 022
(minimo 23%]]</f>
        <v>0</v>
      </c>
      <c r="R5" s="142">
        <f>Table145[[#This Row],[Agevolazione]]*Table145[[#This Row],[% agevolazioni in investimenti di cui linea di intervento 023
(minimo 35%)]]</f>
        <v>0</v>
      </c>
      <c r="S5" s="142">
        <f>Table145[[#This Row],[Agevolazione]]*Table145[[#This Row],[% agevolazioni in investimenti di cui linea di intervento 006
(42%)]]</f>
        <v>0</v>
      </c>
      <c r="T5" s="120">
        <v>0</v>
      </c>
    </row>
    <row r="6" spans="1:20">
      <c r="A6" s="120" t="s">
        <v>23</v>
      </c>
      <c r="B6" s="120">
        <v>0.5</v>
      </c>
      <c r="C6" s="120">
        <v>0.15</v>
      </c>
      <c r="D6" s="83" t="s">
        <v>70</v>
      </c>
      <c r="E6" s="146"/>
      <c r="F6" s="139">
        <v>1720</v>
      </c>
      <c r="G6" s="140">
        <v>43</v>
      </c>
      <c r="H6" s="140">
        <f>Table145[[#This Row],[Costo standard (€/ora)]]*Table145[[#This Row],['# Mesi persona]]*Table145[[#This Row],[Ore/anno]]/12</f>
        <v>0</v>
      </c>
      <c r="I6" s="141">
        <f>Table145[[#This Row],[Costo Personale (€)]]*0.15</f>
        <v>0</v>
      </c>
      <c r="J6" s="141">
        <f>Table145[[#This Row],[Costo Personale (€)]]+Table145[[#This Row],[Costi indiretti (15%)]]</f>
        <v>0</v>
      </c>
      <c r="K6" s="120">
        <v>1</v>
      </c>
      <c r="L6" s="120">
        <v>0.23</v>
      </c>
      <c r="M6" s="120">
        <v>0.35</v>
      </c>
      <c r="N6" s="120">
        <v>0.42</v>
      </c>
      <c r="O6" s="142">
        <f>Table145[[#This Row],[Costo Totale del Personale (€)]]*(Table145[[#This Row],[% intensità agevolazione]]+Table145[[#This Row],[eventuale maggiorazione % intensità agevolazione]])</f>
        <v>0</v>
      </c>
      <c r="P6" s="142">
        <f>Table145[[#This Row],[Agevolazione]]*Table145[[#This Row],[% agovolazioni localizzate nelle Regioni del Mezzogiorno (100%)]]</f>
        <v>0</v>
      </c>
      <c r="Q6" s="142">
        <f>Table145[[#This Row],[Agevolazione]]*Table145[[#This Row],[% agevolazioni in investimenti di cui linea di intervento 022
(minimo 23%]]</f>
        <v>0</v>
      </c>
      <c r="R6" s="142">
        <f>Table145[[#This Row],[Agevolazione]]*Table145[[#This Row],[% agevolazioni in investimenti di cui linea di intervento 023
(minimo 35%)]]</f>
        <v>0</v>
      </c>
      <c r="S6" s="142">
        <f>Table145[[#This Row],[Agevolazione]]*Table145[[#This Row],[% agevolazioni in investimenti di cui linea di intervento 006
(42%)]]</f>
        <v>0</v>
      </c>
      <c r="T6" s="120">
        <v>0</v>
      </c>
    </row>
    <row r="7" spans="1:20">
      <c r="A7" s="120" t="s">
        <v>23</v>
      </c>
      <c r="B7" s="120">
        <v>0.5</v>
      </c>
      <c r="C7" s="120">
        <v>0.15</v>
      </c>
      <c r="D7" s="83" t="s">
        <v>71</v>
      </c>
      <c r="E7" s="146"/>
      <c r="F7" s="139">
        <v>1720</v>
      </c>
      <c r="G7" s="140">
        <v>27</v>
      </c>
      <c r="H7" s="140">
        <f>Table145[[#This Row],[Costo standard (€/ora)]]*Table145[[#This Row],['# Mesi persona]]*Table145[[#This Row],[Ore/anno]]/12</f>
        <v>0</v>
      </c>
      <c r="I7" s="141">
        <f>Table145[[#This Row],[Costo Personale (€)]]*0.15</f>
        <v>0</v>
      </c>
      <c r="J7" s="141">
        <f>Table145[[#This Row],[Costo Personale (€)]]+Table145[[#This Row],[Costi indiretti (15%)]]</f>
        <v>0</v>
      </c>
      <c r="K7" s="120">
        <v>1</v>
      </c>
      <c r="L7" s="120">
        <v>0.23</v>
      </c>
      <c r="M7" s="120">
        <v>0.35</v>
      </c>
      <c r="N7" s="120">
        <v>0.42</v>
      </c>
      <c r="O7" s="142">
        <f>Table145[[#This Row],[Costo Totale del Personale (€)]]*(Table145[[#This Row],[% intensità agevolazione]]+Table145[[#This Row],[eventuale maggiorazione % intensità agevolazione]])</f>
        <v>0</v>
      </c>
      <c r="P7" s="142">
        <f>Table145[[#This Row],[Agevolazione]]*Table145[[#This Row],[% agovolazioni localizzate nelle Regioni del Mezzogiorno (100%)]]</f>
        <v>0</v>
      </c>
      <c r="Q7" s="142">
        <f>Table145[[#This Row],[Agevolazione]]*Table145[[#This Row],[% agevolazioni in investimenti di cui linea di intervento 022
(minimo 23%]]</f>
        <v>0</v>
      </c>
      <c r="R7" s="142">
        <f>Table145[[#This Row],[Agevolazione]]*Table145[[#This Row],[% agevolazioni in investimenti di cui linea di intervento 023
(minimo 35%)]]</f>
        <v>0</v>
      </c>
      <c r="S7" s="142">
        <f>Table145[[#This Row],[Agevolazione]]*Table145[[#This Row],[% agevolazioni in investimenti di cui linea di intervento 006
(42%)]]</f>
        <v>0</v>
      </c>
      <c r="T7" s="120">
        <v>0</v>
      </c>
    </row>
    <row r="8" spans="1:20">
      <c r="A8" s="120" t="s">
        <v>24</v>
      </c>
      <c r="B8" s="120">
        <v>0.25</v>
      </c>
      <c r="C8" s="120">
        <v>0.15</v>
      </c>
      <c r="D8" s="83" t="s">
        <v>69</v>
      </c>
      <c r="E8" s="146"/>
      <c r="F8" s="139">
        <v>1720</v>
      </c>
      <c r="G8" s="140">
        <v>75</v>
      </c>
      <c r="H8" s="140">
        <f>Table145[[#This Row],[Costo standard (€/ora)]]*Table145[[#This Row],['# Mesi persona]]*Table145[[#This Row],[Ore/anno]]/12</f>
        <v>0</v>
      </c>
      <c r="I8" s="141">
        <f>Table145[[#This Row],[Costo Personale (€)]]*0.15</f>
        <v>0</v>
      </c>
      <c r="J8" s="141">
        <f>Table145[[#This Row],[Costo Personale (€)]]+Table145[[#This Row],[Costi indiretti (15%)]]</f>
        <v>0</v>
      </c>
      <c r="K8" s="120">
        <v>1</v>
      </c>
      <c r="L8" s="120">
        <v>0.23</v>
      </c>
      <c r="M8" s="120">
        <v>0.35</v>
      </c>
      <c r="N8" s="120">
        <v>0.42</v>
      </c>
      <c r="O8" s="142">
        <f>Table145[[#This Row],[Costo Totale del Personale (€)]]*(Table145[[#This Row],[% intensità agevolazione]]+Table145[[#This Row],[eventuale maggiorazione % intensità agevolazione]])</f>
        <v>0</v>
      </c>
      <c r="P8" s="142">
        <f>Table145[[#This Row],[Agevolazione]]*Table145[[#This Row],[% agovolazioni localizzate nelle Regioni del Mezzogiorno (100%)]]</f>
        <v>0</v>
      </c>
      <c r="Q8" s="142">
        <f>Table145[[#This Row],[Agevolazione]]*Table145[[#This Row],[% agevolazioni in investimenti di cui linea di intervento 022
(minimo 23%]]</f>
        <v>0</v>
      </c>
      <c r="R8" s="142">
        <f>Table145[[#This Row],[Agevolazione]]*Table145[[#This Row],[% agevolazioni in investimenti di cui linea di intervento 023
(minimo 35%)]]</f>
        <v>0</v>
      </c>
      <c r="S8" s="142">
        <f>Table145[[#This Row],[Agevolazione]]*Table145[[#This Row],[% agevolazioni in investimenti di cui linea di intervento 006
(42%)]]</f>
        <v>0</v>
      </c>
      <c r="T8" s="120">
        <v>0</v>
      </c>
    </row>
    <row r="9" spans="1:20">
      <c r="A9" s="120" t="s">
        <v>24</v>
      </c>
      <c r="B9" s="120">
        <v>0.25</v>
      </c>
      <c r="C9" s="120">
        <v>0.15</v>
      </c>
      <c r="D9" s="83" t="s">
        <v>70</v>
      </c>
      <c r="E9" s="146"/>
      <c r="F9" s="139">
        <v>1720</v>
      </c>
      <c r="G9" s="140">
        <v>43</v>
      </c>
      <c r="H9" s="140">
        <f>Table145[[#This Row],[Costo standard (€/ora)]]*Table145[[#This Row],['# Mesi persona]]*Table145[[#This Row],[Ore/anno]]/12</f>
        <v>0</v>
      </c>
      <c r="I9" s="141">
        <f>Table145[[#This Row],[Costo Personale (€)]]*0.15</f>
        <v>0</v>
      </c>
      <c r="J9" s="141">
        <f>Table145[[#This Row],[Costo Personale (€)]]+Table145[[#This Row],[Costi indiretti (15%)]]</f>
        <v>0</v>
      </c>
      <c r="K9" s="120">
        <v>1</v>
      </c>
      <c r="L9" s="120">
        <v>0.23</v>
      </c>
      <c r="M9" s="120">
        <v>0.35</v>
      </c>
      <c r="N9" s="120">
        <v>0.42</v>
      </c>
      <c r="O9" s="142">
        <f>Table145[[#This Row],[Costo Totale del Personale (€)]]*(Table145[[#This Row],[% intensità agevolazione]]+Table145[[#This Row],[eventuale maggiorazione % intensità agevolazione]])</f>
        <v>0</v>
      </c>
      <c r="P9" s="142">
        <f>Table145[[#This Row],[Agevolazione]]*Table145[[#This Row],[% agovolazioni localizzate nelle Regioni del Mezzogiorno (100%)]]</f>
        <v>0</v>
      </c>
      <c r="Q9" s="142">
        <f>Table145[[#This Row],[Agevolazione]]*Table145[[#This Row],[% agevolazioni in investimenti di cui linea di intervento 022
(minimo 23%]]</f>
        <v>0</v>
      </c>
      <c r="R9" s="142">
        <f>Table145[[#This Row],[Agevolazione]]*Table145[[#This Row],[% agevolazioni in investimenti di cui linea di intervento 023
(minimo 35%)]]</f>
        <v>0</v>
      </c>
      <c r="S9" s="142">
        <f>Table145[[#This Row],[Agevolazione]]*Table145[[#This Row],[% agevolazioni in investimenti di cui linea di intervento 006
(42%)]]</f>
        <v>0</v>
      </c>
      <c r="T9" s="120">
        <v>0</v>
      </c>
    </row>
    <row r="10" spans="1:20">
      <c r="A10" s="120" t="s">
        <v>24</v>
      </c>
      <c r="B10" s="120">
        <v>0.25</v>
      </c>
      <c r="C10" s="120">
        <v>0.15</v>
      </c>
      <c r="D10" s="83" t="s">
        <v>71</v>
      </c>
      <c r="E10" s="146"/>
      <c r="F10" s="139">
        <v>1720</v>
      </c>
      <c r="G10" s="140">
        <v>27</v>
      </c>
      <c r="H10" s="140">
        <f>Table145[[#This Row],[Costo standard (€/ora)]]*Table145[[#This Row],['# Mesi persona]]*Table145[[#This Row],[Ore/anno]]/12</f>
        <v>0</v>
      </c>
      <c r="I10" s="141">
        <f>Table145[[#This Row],[Costo Personale (€)]]*0.15</f>
        <v>0</v>
      </c>
      <c r="J10" s="141">
        <f>Table145[[#This Row],[Costo Personale (€)]]+Table145[[#This Row],[Costi indiretti (15%)]]</f>
        <v>0</v>
      </c>
      <c r="K10" s="120">
        <v>1</v>
      </c>
      <c r="L10" s="120">
        <v>0.23</v>
      </c>
      <c r="M10" s="120">
        <v>0.35</v>
      </c>
      <c r="N10" s="120">
        <v>0.42</v>
      </c>
      <c r="O10" s="142">
        <f>Table145[[#This Row],[Costo Totale del Personale (€)]]*(Table145[[#This Row],[% intensità agevolazione]]+Table145[[#This Row],[eventuale maggiorazione % intensità agevolazione]])</f>
        <v>0</v>
      </c>
      <c r="P10" s="142">
        <f>Table145[[#This Row],[Agevolazione]]*Table145[[#This Row],[% agovolazioni localizzate nelle Regioni del Mezzogiorno (100%)]]</f>
        <v>0</v>
      </c>
      <c r="Q10" s="142">
        <f>Table145[[#This Row],[Agevolazione]]*Table145[[#This Row],[% agevolazioni in investimenti di cui linea di intervento 022
(minimo 23%]]</f>
        <v>0</v>
      </c>
      <c r="R10" s="142">
        <f>Table145[[#This Row],[Agevolazione]]*Table145[[#This Row],[% agevolazioni in investimenti di cui linea di intervento 023
(minimo 35%)]]</f>
        <v>0</v>
      </c>
      <c r="S10" s="142">
        <f>Table145[[#This Row],[Agevolazione]]*Table145[[#This Row],[% agevolazioni in investimenti di cui linea di intervento 006
(42%)]]</f>
        <v>0</v>
      </c>
      <c r="T10" s="120">
        <v>0</v>
      </c>
    </row>
    <row r="11" spans="1:20">
      <c r="A11" s="144"/>
      <c r="B11" s="144"/>
      <c r="E11" s="123"/>
      <c r="F11" s="122"/>
      <c r="I11" s="123" t="s">
        <v>72</v>
      </c>
      <c r="J11" s="122">
        <f>SUM(J2:J10)</f>
        <v>0</v>
      </c>
      <c r="N11" s="123" t="s">
        <v>25</v>
      </c>
      <c r="O11" s="122">
        <f>SUM(O2:O10)</f>
        <v>0</v>
      </c>
      <c r="P11" s="122">
        <f>SUM(P2:P10)</f>
        <v>0</v>
      </c>
      <c r="Q11" s="122">
        <f>SUM(Q2:Q10)</f>
        <v>0</v>
      </c>
      <c r="R11" s="122">
        <f>SUM(R2:R10)</f>
        <v>0</v>
      </c>
      <c r="S11" s="122">
        <f>SUM(S2:S10)</f>
        <v>0</v>
      </c>
    </row>
    <row r="13" spans="1:20">
      <c r="I13" s="124" t="s">
        <v>22</v>
      </c>
      <c r="J13" s="125">
        <f>J2+J3+J4</f>
        <v>0</v>
      </c>
      <c r="N13" s="124" t="s">
        <v>22</v>
      </c>
      <c r="O13" s="125">
        <f>O2+O3+O4</f>
        <v>0</v>
      </c>
      <c r="P13" s="125">
        <f>P2+P3+P4</f>
        <v>0</v>
      </c>
      <c r="Q13" s="125">
        <f>Q2+Q3+Q4</f>
        <v>0</v>
      </c>
      <c r="R13" s="125">
        <f>R2+R3+R4</f>
        <v>0</v>
      </c>
      <c r="S13" s="125">
        <f>S2+S3+S4</f>
        <v>0</v>
      </c>
    </row>
    <row r="14" spans="1:20">
      <c r="I14" s="124" t="s">
        <v>23</v>
      </c>
      <c r="J14" s="125">
        <f>J5+J6+J7</f>
        <v>0</v>
      </c>
      <c r="N14" s="124" t="s">
        <v>23</v>
      </c>
      <c r="O14" s="125">
        <f>O5+O6+O7</f>
        <v>0</v>
      </c>
      <c r="P14" s="125">
        <f>P5+P6+P7</f>
        <v>0</v>
      </c>
      <c r="Q14" s="125">
        <f>Q5+Q6+Q7</f>
        <v>0</v>
      </c>
      <c r="R14" s="125">
        <f>R5+R6+R7</f>
        <v>0</v>
      </c>
      <c r="S14" s="125">
        <f>S5+S6+S7</f>
        <v>0</v>
      </c>
    </row>
    <row r="15" spans="1:20">
      <c r="I15" s="124" t="s">
        <v>24</v>
      </c>
      <c r="J15" s="125">
        <f>J8+J9+J10</f>
        <v>0</v>
      </c>
      <c r="N15" s="124" t="s">
        <v>24</v>
      </c>
      <c r="O15" s="125">
        <f>O8+O9+O10</f>
        <v>0</v>
      </c>
      <c r="P15" s="125">
        <f>P8+P9+P10</f>
        <v>0</v>
      </c>
      <c r="Q15" s="125">
        <f>Q8+Q9+Q10</f>
        <v>0</v>
      </c>
      <c r="R15" s="125">
        <f>R8+R9+R10</f>
        <v>0</v>
      </c>
      <c r="S15" s="125">
        <f>S8+S9+S10</f>
        <v>0</v>
      </c>
    </row>
    <row r="17" spans="1:32" ht="72">
      <c r="A17" s="116" t="s">
        <v>49</v>
      </c>
      <c r="B17" s="116" t="s">
        <v>50</v>
      </c>
      <c r="C17" s="116" t="s">
        <v>51</v>
      </c>
      <c r="G17" s="115" t="s">
        <v>73</v>
      </c>
      <c r="H17" s="115" t="s">
        <v>74</v>
      </c>
      <c r="I17" s="115" t="s">
        <v>75</v>
      </c>
      <c r="J17" s="115" t="s">
        <v>76</v>
      </c>
      <c r="K17" s="116" t="s">
        <v>77</v>
      </c>
      <c r="L17" s="116" t="s">
        <v>78</v>
      </c>
      <c r="M17" s="116" t="s">
        <v>79</v>
      </c>
      <c r="N17" s="117" t="s">
        <v>80</v>
      </c>
      <c r="O17" s="117" t="s">
        <v>63</v>
      </c>
      <c r="P17" s="117" t="s">
        <v>64</v>
      </c>
      <c r="Q17" s="117" t="s">
        <v>65</v>
      </c>
      <c r="R17" s="117" t="s">
        <v>66</v>
      </c>
      <c r="S17" s="117" t="s">
        <v>67</v>
      </c>
    </row>
    <row r="18" spans="1:32">
      <c r="A18" s="118" t="s">
        <v>22</v>
      </c>
      <c r="B18" s="118">
        <v>1</v>
      </c>
      <c r="C18" s="118"/>
      <c r="G18" s="121">
        <v>0</v>
      </c>
      <c r="H18" s="121">
        <v>0</v>
      </c>
      <c r="I18" s="121">
        <v>0</v>
      </c>
      <c r="J18" s="121">
        <f>SUM(G18:I18)</f>
        <v>0</v>
      </c>
      <c r="K18" s="118">
        <v>1</v>
      </c>
      <c r="L18" s="118">
        <v>0.23</v>
      </c>
      <c r="M18" s="118">
        <v>0.35</v>
      </c>
      <c r="N18" s="118">
        <v>0.42</v>
      </c>
      <c r="O18" s="121">
        <f>J18*(B18+C18)</f>
        <v>0</v>
      </c>
      <c r="P18" s="121">
        <f>O18*K18</f>
        <v>0</v>
      </c>
      <c r="Q18" s="121">
        <f>O18*L18</f>
        <v>0</v>
      </c>
      <c r="R18" s="121">
        <f>O18*M18</f>
        <v>0</v>
      </c>
      <c r="S18" s="121">
        <f>O18*N18</f>
        <v>0</v>
      </c>
      <c r="T18" s="119"/>
    </row>
    <row r="19" spans="1:32">
      <c r="A19" s="118" t="s">
        <v>23</v>
      </c>
      <c r="B19" s="118">
        <v>0.5</v>
      </c>
      <c r="C19" s="118">
        <v>0.15</v>
      </c>
      <c r="G19" s="121">
        <v>0</v>
      </c>
      <c r="H19" s="121">
        <v>0</v>
      </c>
      <c r="I19" s="121">
        <v>0</v>
      </c>
      <c r="J19" s="121">
        <f t="shared" ref="J19:J20" si="0">SUM(G19:I19)</f>
        <v>0</v>
      </c>
      <c r="K19" s="118">
        <v>1</v>
      </c>
      <c r="L19" s="118">
        <v>0.23</v>
      </c>
      <c r="M19" s="118">
        <v>0.35</v>
      </c>
      <c r="N19" s="118">
        <v>0.42</v>
      </c>
      <c r="O19" s="121">
        <f>J19*(B19+C19)</f>
        <v>0</v>
      </c>
      <c r="P19" s="121">
        <f>O19*K19</f>
        <v>0</v>
      </c>
      <c r="Q19" s="121">
        <f t="shared" ref="Q19:Q20" si="1">O19*L19</f>
        <v>0</v>
      </c>
      <c r="R19" s="121">
        <f t="shared" ref="R19:R20" si="2">O19*M19</f>
        <v>0</v>
      </c>
      <c r="S19" s="121">
        <f t="shared" ref="S19:S20" si="3">O19*N19</f>
        <v>0</v>
      </c>
      <c r="T19" s="119"/>
    </row>
    <row r="20" spans="1:32">
      <c r="A20" s="118" t="s">
        <v>24</v>
      </c>
      <c r="B20" s="118">
        <v>0.25</v>
      </c>
      <c r="C20" s="118">
        <v>0.15</v>
      </c>
      <c r="G20" s="121">
        <v>0</v>
      </c>
      <c r="H20" s="121">
        <v>0</v>
      </c>
      <c r="I20" s="121">
        <v>0</v>
      </c>
      <c r="J20" s="121">
        <f t="shared" si="0"/>
        <v>0</v>
      </c>
      <c r="K20" s="118">
        <v>1</v>
      </c>
      <c r="L20" s="118">
        <v>0.23</v>
      </c>
      <c r="M20" s="118">
        <v>0.35</v>
      </c>
      <c r="N20" s="118">
        <v>0.42</v>
      </c>
      <c r="O20" s="121">
        <f>J20*(B20+C20)</f>
        <v>0</v>
      </c>
      <c r="P20" s="121">
        <f>O20*K20</f>
        <v>0</v>
      </c>
      <c r="Q20" s="121">
        <f t="shared" si="1"/>
        <v>0</v>
      </c>
      <c r="R20" s="121">
        <f t="shared" si="2"/>
        <v>0</v>
      </c>
      <c r="S20" s="121">
        <f t="shared" si="3"/>
        <v>0</v>
      </c>
      <c r="T20" s="119"/>
    </row>
    <row r="21" spans="1:32">
      <c r="I21" s="123" t="s">
        <v>72</v>
      </c>
      <c r="J21" s="122">
        <f>SUM(J18:J20)</f>
        <v>0</v>
      </c>
      <c r="N21" s="123" t="s">
        <v>25</v>
      </c>
      <c r="O21" s="122">
        <f>SUM(O18:O20)</f>
        <v>0</v>
      </c>
      <c r="P21" s="122">
        <f>SUM(P18:P20)</f>
        <v>0</v>
      </c>
      <c r="Q21" s="122">
        <f>SUM(Q18:Q20)</f>
        <v>0</v>
      </c>
      <c r="R21" s="122">
        <f>SUM(R18:R20)</f>
        <v>0</v>
      </c>
      <c r="S21" s="122">
        <f>SUM(S18:S20)</f>
        <v>0</v>
      </c>
    </row>
    <row r="23" spans="1:32">
      <c r="H23" t="s">
        <v>81</v>
      </c>
      <c r="M23" t="s">
        <v>82</v>
      </c>
    </row>
    <row r="24" spans="1:32">
      <c r="I24" s="124" t="s">
        <v>22</v>
      </c>
      <c r="J24" s="125">
        <f>J18+J13</f>
        <v>0</v>
      </c>
      <c r="N24" s="124" t="s">
        <v>22</v>
      </c>
      <c r="O24" s="125">
        <f t="shared" ref="O24:S26" si="4">O18+O13</f>
        <v>0</v>
      </c>
      <c r="P24" s="125">
        <f t="shared" si="4"/>
        <v>0</v>
      </c>
      <c r="Q24" s="125">
        <f t="shared" si="4"/>
        <v>0</v>
      </c>
      <c r="R24" s="125">
        <f t="shared" si="4"/>
        <v>0</v>
      </c>
      <c r="S24" s="125">
        <f t="shared" si="4"/>
        <v>0</v>
      </c>
    </row>
    <row r="25" spans="1:32">
      <c r="I25" s="124" t="s">
        <v>23</v>
      </c>
      <c r="J25" s="125">
        <f>J19+J14</f>
        <v>0</v>
      </c>
      <c r="N25" s="124" t="s">
        <v>23</v>
      </c>
      <c r="O25" s="125">
        <f t="shared" si="4"/>
        <v>0</v>
      </c>
      <c r="P25" s="125">
        <f t="shared" si="4"/>
        <v>0</v>
      </c>
      <c r="Q25" s="125">
        <f t="shared" si="4"/>
        <v>0</v>
      </c>
      <c r="R25" s="125">
        <f t="shared" si="4"/>
        <v>0</v>
      </c>
      <c r="S25" s="125">
        <f t="shared" si="4"/>
        <v>0</v>
      </c>
    </row>
    <row r="26" spans="1:32">
      <c r="I26" s="124" t="s">
        <v>24</v>
      </c>
      <c r="J26" s="125">
        <f>J20+J15</f>
        <v>0</v>
      </c>
      <c r="N26" s="124" t="s">
        <v>24</v>
      </c>
      <c r="O26" s="125">
        <f t="shared" si="4"/>
        <v>0</v>
      </c>
      <c r="P26" s="125">
        <f t="shared" si="4"/>
        <v>0</v>
      </c>
      <c r="Q26" s="125">
        <f t="shared" si="4"/>
        <v>0</v>
      </c>
      <c r="R26" s="125">
        <f t="shared" si="4"/>
        <v>0</v>
      </c>
      <c r="S26" s="125">
        <f t="shared" si="4"/>
        <v>0</v>
      </c>
    </row>
    <row r="28" spans="1:32">
      <c r="I28" s="123" t="s">
        <v>72</v>
      </c>
      <c r="J28" s="122">
        <f>SUM(J24:J26)</f>
        <v>0</v>
      </c>
      <c r="N28" s="123" t="s">
        <v>25</v>
      </c>
      <c r="O28" s="122">
        <f>SUM(O24:O27)</f>
        <v>0</v>
      </c>
      <c r="P28" s="122">
        <f>SUM(P24:P27)</f>
        <v>0</v>
      </c>
      <c r="Q28" s="122">
        <f>SUM(Q24:Q27)</f>
        <v>0</v>
      </c>
      <c r="R28" s="122">
        <f>SUM(R24:R27)</f>
        <v>0</v>
      </c>
      <c r="S28" s="122">
        <f>SUM(S24:S27)</f>
        <v>0</v>
      </c>
    </row>
    <row r="29" spans="1:32">
      <c r="I29" s="126" t="s">
        <v>83</v>
      </c>
      <c r="J29" s="122">
        <f>J21+J11</f>
        <v>0</v>
      </c>
    </row>
    <row r="31" spans="1:32" ht="28.8">
      <c r="G31" s="159" t="s">
        <v>22</v>
      </c>
      <c r="H31" s="159"/>
      <c r="I31" s="159"/>
      <c r="J31" s="159"/>
      <c r="K31" s="159"/>
      <c r="L31" s="159"/>
      <c r="M31" s="159" t="s">
        <v>23</v>
      </c>
      <c r="N31" s="159"/>
      <c r="O31" s="159"/>
      <c r="P31" s="159"/>
      <c r="Q31" s="159"/>
      <c r="R31" s="159"/>
      <c r="S31" s="159"/>
      <c r="T31" s="100" t="s">
        <v>24</v>
      </c>
      <c r="U31" s="100"/>
      <c r="V31" s="100"/>
      <c r="W31" s="100"/>
      <c r="X31" s="100"/>
      <c r="Y31" s="100"/>
      <c r="Z31" s="100"/>
      <c r="AA31" s="158" t="s">
        <v>25</v>
      </c>
      <c r="AB31" s="158"/>
      <c r="AC31" s="158"/>
      <c r="AD31" s="158"/>
      <c r="AE31" s="158"/>
      <c r="AF31" s="158"/>
    </row>
    <row r="32" spans="1:32" ht="100.8">
      <c r="G32" s="100" t="s">
        <v>26</v>
      </c>
      <c r="H32" s="101" t="s">
        <v>27</v>
      </c>
      <c r="I32" s="100" t="s">
        <v>28</v>
      </c>
      <c r="J32" s="100" t="s">
        <v>29</v>
      </c>
      <c r="K32" s="100" t="s">
        <v>30</v>
      </c>
      <c r="L32" s="100" t="s">
        <v>84</v>
      </c>
      <c r="M32" s="100" t="s">
        <v>26</v>
      </c>
      <c r="N32" s="101" t="s">
        <v>31</v>
      </c>
      <c r="O32" s="100" t="s">
        <v>28</v>
      </c>
      <c r="P32" s="100" t="s">
        <v>29</v>
      </c>
      <c r="Q32" s="100" t="s">
        <v>30</v>
      </c>
      <c r="R32" s="100" t="s">
        <v>84</v>
      </c>
      <c r="S32" s="100" t="s">
        <v>85</v>
      </c>
      <c r="T32" s="100" t="s">
        <v>26</v>
      </c>
      <c r="U32" s="101" t="s">
        <v>31</v>
      </c>
      <c r="V32" s="100" t="s">
        <v>28</v>
      </c>
      <c r="W32" s="100" t="s">
        <v>29</v>
      </c>
      <c r="X32" s="100" t="s">
        <v>30</v>
      </c>
      <c r="Y32" s="100" t="s">
        <v>84</v>
      </c>
      <c r="Z32" s="100" t="s">
        <v>85</v>
      </c>
      <c r="AA32" s="107" t="s">
        <v>32</v>
      </c>
      <c r="AB32" s="107" t="s">
        <v>33</v>
      </c>
      <c r="AC32" s="107" t="s">
        <v>28</v>
      </c>
      <c r="AD32" s="107" t="s">
        <v>29</v>
      </c>
      <c r="AE32" s="107" t="s">
        <v>30</v>
      </c>
      <c r="AF32" s="107" t="s">
        <v>84</v>
      </c>
    </row>
    <row r="33" spans="7:32">
      <c r="G33" s="131">
        <f>J24</f>
        <v>0</v>
      </c>
      <c r="H33" s="135">
        <f>B18</f>
        <v>1</v>
      </c>
      <c r="I33" s="131">
        <f>Q24</f>
        <v>0</v>
      </c>
      <c r="J33" s="131">
        <f>R24</f>
        <v>0</v>
      </c>
      <c r="K33" s="131">
        <f>S24</f>
        <v>0</v>
      </c>
      <c r="L33" s="131">
        <f>P24</f>
        <v>0</v>
      </c>
      <c r="M33" s="131">
        <f>J25</f>
        <v>0</v>
      </c>
      <c r="N33" s="135">
        <f>B19+C19</f>
        <v>0.65</v>
      </c>
      <c r="O33" s="131">
        <f>Q25</f>
        <v>0</v>
      </c>
      <c r="P33" s="131">
        <f>R25</f>
        <v>0</v>
      </c>
      <c r="Q33" s="131">
        <f>S25</f>
        <v>0</v>
      </c>
      <c r="R33" s="131">
        <f>P25</f>
        <v>0</v>
      </c>
      <c r="S33" s="136"/>
      <c r="T33" s="131">
        <f>J26</f>
        <v>0</v>
      </c>
      <c r="U33" s="135">
        <f>B20+C20</f>
        <v>0.4</v>
      </c>
      <c r="V33" s="131">
        <f>Q26</f>
        <v>0</v>
      </c>
      <c r="W33" s="131">
        <f>R26</f>
        <v>0</v>
      </c>
      <c r="X33" s="131">
        <f>S26</f>
        <v>0</v>
      </c>
      <c r="Y33" s="131">
        <f>P26</f>
        <v>0</v>
      </c>
      <c r="Z33" s="136"/>
      <c r="AA33" s="131">
        <f>G33+M33+T33</f>
        <v>0</v>
      </c>
      <c r="AB33" s="131">
        <f>G33*H33+M33*N33+T33*U33</f>
        <v>0</v>
      </c>
      <c r="AC33" s="131">
        <f>I33+O33+V33</f>
        <v>0</v>
      </c>
      <c r="AD33" s="131">
        <f>J33+P33+W33</f>
        <v>0</v>
      </c>
      <c r="AE33" s="131">
        <f>K33+Q33+X33</f>
        <v>0</v>
      </c>
      <c r="AF33" s="131">
        <f>L33+R33+Y33</f>
        <v>0</v>
      </c>
    </row>
    <row r="34" spans="7:32" ht="15.9" customHeight="1"/>
  </sheetData>
  <mergeCells count="3">
    <mergeCell ref="G31:L31"/>
    <mergeCell ref="M31:S31"/>
    <mergeCell ref="AA31:AF31"/>
  </mergeCells>
  <dataValidations count="1">
    <dataValidation type="decimal" allowBlank="1" showInputMessage="1" showErrorMessage="1" sqref="U31 N31 G31:G32 H31 I31:M32 O31:R32 T31:T32 V31:Y32 AB31 AC31:AF32 AA31:AA32" xr:uid="{A05C966C-0240-44D9-BF9D-0A75D3BCC67C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F33"/>
  <sheetViews>
    <sheetView topLeftCell="B6" zoomScale="80" zoomScaleNormal="80" workbookViewId="0">
      <selection activeCell="J25" sqref="J25"/>
    </sheetView>
  </sheetViews>
  <sheetFormatPr defaultColWidth="8.8984375" defaultRowHeight="15.6"/>
  <cols>
    <col min="1" max="1" width="24.09765625" customWidth="1"/>
    <col min="2" max="2" width="14.09765625" customWidth="1"/>
    <col min="3" max="3" width="12.3984375" customWidth="1"/>
    <col min="4" max="4" width="11.3984375" customWidth="1"/>
    <col min="5" max="5" width="9" style="82" customWidth="1"/>
    <col min="6" max="6" width="6.59765625" style="82" customWidth="1"/>
    <col min="7" max="10" width="14.59765625" customWidth="1"/>
    <col min="11" max="11" width="17.09765625" customWidth="1"/>
    <col min="12" max="19" width="14.59765625" customWidth="1"/>
    <col min="20" max="20" width="14.5" customWidth="1"/>
    <col min="21" max="21" width="14.59765625" customWidth="1"/>
    <col min="22" max="22" width="13.59765625" customWidth="1"/>
    <col min="24" max="24" width="17.5" customWidth="1"/>
    <col min="25" max="25" width="8.09765625" customWidth="1"/>
    <col min="26" max="26" width="13.5" customWidth="1"/>
    <col min="27" max="27" width="14.09765625" customWidth="1"/>
    <col min="28" max="28" width="14.59765625" customWidth="1"/>
    <col min="29" max="29" width="13.59765625" customWidth="1"/>
    <col min="30" max="30" width="17.5" customWidth="1"/>
    <col min="31" max="31" width="15.09765625" customWidth="1"/>
    <col min="32" max="32" width="13.5" customWidth="1"/>
    <col min="33" max="33" width="14.09765625" customWidth="1"/>
    <col min="34" max="34" width="14.59765625" customWidth="1"/>
    <col min="35" max="35" width="13.59765625" customWidth="1"/>
  </cols>
  <sheetData>
    <row r="1" spans="1:20" s="85" customFormat="1" ht="74.25" customHeight="1" thickBot="1">
      <c r="A1" s="113" t="s">
        <v>49</v>
      </c>
      <c r="B1" s="113" t="s">
        <v>50</v>
      </c>
      <c r="C1" s="113" t="s">
        <v>51</v>
      </c>
      <c r="D1" s="84" t="s">
        <v>52</v>
      </c>
      <c r="E1" s="84" t="s">
        <v>53</v>
      </c>
      <c r="F1" s="84" t="s">
        <v>54</v>
      </c>
      <c r="G1" s="84" t="s">
        <v>55</v>
      </c>
      <c r="H1" s="84" t="s">
        <v>56</v>
      </c>
      <c r="I1" s="84" t="s">
        <v>57</v>
      </c>
      <c r="J1" s="84" t="s">
        <v>58</v>
      </c>
      <c r="K1" s="113" t="s">
        <v>59</v>
      </c>
      <c r="L1" s="113" t="s">
        <v>60</v>
      </c>
      <c r="M1" s="113" t="s">
        <v>61</v>
      </c>
      <c r="N1" s="113" t="s">
        <v>62</v>
      </c>
      <c r="O1" s="113" t="s">
        <v>63</v>
      </c>
      <c r="P1" s="113" t="s">
        <v>64</v>
      </c>
      <c r="Q1" s="113" t="s">
        <v>65</v>
      </c>
      <c r="R1" s="113" t="s">
        <v>66</v>
      </c>
      <c r="S1" s="113" t="s">
        <v>67</v>
      </c>
      <c r="T1" s="84" t="s">
        <v>68</v>
      </c>
    </row>
    <row r="2" spans="1:20">
      <c r="A2" s="120" t="s">
        <v>22</v>
      </c>
      <c r="B2" s="120">
        <v>1</v>
      </c>
      <c r="C2" s="120"/>
      <c r="D2" s="83" t="s">
        <v>69</v>
      </c>
      <c r="E2" s="145"/>
      <c r="F2" s="139">
        <v>1720</v>
      </c>
      <c r="G2" s="140">
        <v>75</v>
      </c>
      <c r="H2" s="140">
        <f>Table1456[[#This Row],[Costo standard (€/ora)]]*Table1456[[#This Row],['# Mesi persona]]*Table1456[[#This Row],[Ore/anno]]/12</f>
        <v>0</v>
      </c>
      <c r="I2" s="141">
        <f>Table1456[[#This Row],[Costo Personale (€)]]*0.15</f>
        <v>0</v>
      </c>
      <c r="J2" s="141">
        <f>Table1456[[#This Row],[Costo Personale (€)]]+Table1456[[#This Row],[Costi indiretti (15%)]]</f>
        <v>0</v>
      </c>
      <c r="K2" s="120">
        <v>1</v>
      </c>
      <c r="L2" s="120">
        <v>0.23</v>
      </c>
      <c r="M2" s="120">
        <v>0.35</v>
      </c>
      <c r="N2" s="120">
        <v>0.42</v>
      </c>
      <c r="O2" s="142">
        <f>Table1456[[#This Row],[Costo Totale del Personale (€)]]*(Table1456[[#This Row],[% intensità agevolazione]]+Table1456[[#This Row],[eventuale maggiorazione % intensità agevolazione]])</f>
        <v>0</v>
      </c>
      <c r="P2" s="142">
        <f>Table1456[[#This Row],[Agevolazione]]*Table1456[[#This Row],[% agovolazioni localizzate nelle Regioni del Mezzogiorno (100%)]]</f>
        <v>0</v>
      </c>
      <c r="Q2" s="142">
        <f>Table1456[[#This Row],[Agevolazione]]*Table1456[[#This Row],[% agevolazioni in investimenti di cui linea di intervento 022
(minimo 23%)]]</f>
        <v>0</v>
      </c>
      <c r="R2" s="142">
        <f>Table1456[[#This Row],[Agevolazione]]*Table1456[[#This Row],[% agevolazioni in investimenti di cui linea di intervento 023
(minimo 35%)]]</f>
        <v>0</v>
      </c>
      <c r="S2" s="142">
        <f>Table1456[[#This Row],[Agevolazione]]*Table1456[[#This Row],[% agevolazioni in investimenti di cui linea di intervento 006
(42%)]]</f>
        <v>0</v>
      </c>
      <c r="T2" s="120">
        <v>0</v>
      </c>
    </row>
    <row r="3" spans="1:20">
      <c r="A3" s="120" t="s">
        <v>22</v>
      </c>
      <c r="B3" s="120">
        <v>1</v>
      </c>
      <c r="C3" s="120"/>
      <c r="D3" s="83" t="s">
        <v>70</v>
      </c>
      <c r="E3" s="146"/>
      <c r="F3" s="139">
        <v>1720</v>
      </c>
      <c r="G3" s="140">
        <v>43</v>
      </c>
      <c r="H3" s="140">
        <f>Table1456[[#This Row],[Costo standard (€/ora)]]*Table1456[[#This Row],['# Mesi persona]]*Table1456[[#This Row],[Ore/anno]]/12</f>
        <v>0</v>
      </c>
      <c r="I3" s="141">
        <f>Table1456[[#This Row],[Costo Personale (€)]]*0.15</f>
        <v>0</v>
      </c>
      <c r="J3" s="141">
        <f>Table1456[[#This Row],[Costo Personale (€)]]+Table1456[[#This Row],[Costi indiretti (15%)]]</f>
        <v>0</v>
      </c>
      <c r="K3" s="120">
        <v>1</v>
      </c>
      <c r="L3" s="120">
        <v>0.23</v>
      </c>
      <c r="M3" s="120">
        <v>0.35</v>
      </c>
      <c r="N3" s="120">
        <v>0.42</v>
      </c>
      <c r="O3" s="142">
        <f>Table1456[[#This Row],[Costo Totale del Personale (€)]]*(Table1456[[#This Row],[% intensità agevolazione]]+Table1456[[#This Row],[eventuale maggiorazione % intensità agevolazione]])</f>
        <v>0</v>
      </c>
      <c r="P3" s="142">
        <f>Table1456[[#This Row],[Agevolazione]]*Table1456[[#This Row],[% agovolazioni localizzate nelle Regioni del Mezzogiorno (100%)]]</f>
        <v>0</v>
      </c>
      <c r="Q3" s="142">
        <f>Table1456[[#This Row],[Agevolazione]]*Table1456[[#This Row],[% agevolazioni in investimenti di cui linea di intervento 022
(minimo 23%)]]</f>
        <v>0</v>
      </c>
      <c r="R3" s="142">
        <f>Table1456[[#This Row],[Agevolazione]]*Table1456[[#This Row],[% agevolazioni in investimenti di cui linea di intervento 023
(minimo 35%)]]</f>
        <v>0</v>
      </c>
      <c r="S3" s="142">
        <f>Table1456[[#This Row],[Agevolazione]]*Table1456[[#This Row],[% agevolazioni in investimenti di cui linea di intervento 006
(42%)]]</f>
        <v>0</v>
      </c>
      <c r="T3" s="120">
        <v>0</v>
      </c>
    </row>
    <row r="4" spans="1:20">
      <c r="A4" s="120" t="s">
        <v>22</v>
      </c>
      <c r="B4" s="120">
        <v>1</v>
      </c>
      <c r="C4" s="120"/>
      <c r="D4" s="83" t="s">
        <v>71</v>
      </c>
      <c r="E4" s="146"/>
      <c r="F4" s="139">
        <v>1720</v>
      </c>
      <c r="G4" s="140">
        <v>27</v>
      </c>
      <c r="H4" s="140">
        <f>Table1456[[#This Row],[Costo standard (€/ora)]]*Table1456[[#This Row],['# Mesi persona]]*Table1456[[#This Row],[Ore/anno]]/12</f>
        <v>0</v>
      </c>
      <c r="I4" s="141">
        <f>Table1456[[#This Row],[Costo Personale (€)]]*0.15</f>
        <v>0</v>
      </c>
      <c r="J4" s="141">
        <f>Table1456[[#This Row],[Costo Personale (€)]]+Table1456[[#This Row],[Costi indiretti (15%)]]</f>
        <v>0</v>
      </c>
      <c r="K4" s="120">
        <v>1</v>
      </c>
      <c r="L4" s="120">
        <v>0.23</v>
      </c>
      <c r="M4" s="120">
        <v>0.35</v>
      </c>
      <c r="N4" s="120">
        <v>0.42</v>
      </c>
      <c r="O4" s="142">
        <f>Table1456[[#This Row],[Costo Totale del Personale (€)]]*(Table1456[[#This Row],[% intensità agevolazione]]+Table1456[[#This Row],[eventuale maggiorazione % intensità agevolazione]])</f>
        <v>0</v>
      </c>
      <c r="P4" s="142">
        <f>Table1456[[#This Row],[Agevolazione]]*Table1456[[#This Row],[% agovolazioni localizzate nelle Regioni del Mezzogiorno (100%)]]</f>
        <v>0</v>
      </c>
      <c r="Q4" s="142">
        <f>Table1456[[#This Row],[Agevolazione]]*Table1456[[#This Row],[% agevolazioni in investimenti di cui linea di intervento 022
(minimo 23%)]]</f>
        <v>0</v>
      </c>
      <c r="R4" s="142">
        <f>Table1456[[#This Row],[Agevolazione]]*Table1456[[#This Row],[% agevolazioni in investimenti di cui linea di intervento 023
(minimo 35%)]]</f>
        <v>0</v>
      </c>
      <c r="S4" s="142">
        <f>Table1456[[#This Row],[Agevolazione]]*Table1456[[#This Row],[% agevolazioni in investimenti di cui linea di intervento 006
(42%)]]</f>
        <v>0</v>
      </c>
      <c r="T4" s="120">
        <v>0</v>
      </c>
    </row>
    <row r="5" spans="1:20">
      <c r="A5" s="120" t="s">
        <v>23</v>
      </c>
      <c r="B5" s="120">
        <v>0.6</v>
      </c>
      <c r="C5" s="120">
        <v>0.15</v>
      </c>
      <c r="D5" s="83" t="s">
        <v>69</v>
      </c>
      <c r="E5" s="146"/>
      <c r="F5" s="139">
        <v>1720</v>
      </c>
      <c r="G5" s="140">
        <v>75</v>
      </c>
      <c r="H5" s="140">
        <f>Table1456[[#This Row],[Costo standard (€/ora)]]*Table1456[[#This Row],['# Mesi persona]]*Table1456[[#This Row],[Ore/anno]]/12</f>
        <v>0</v>
      </c>
      <c r="I5" s="141">
        <f>Table1456[[#This Row],[Costo Personale (€)]]*0.15</f>
        <v>0</v>
      </c>
      <c r="J5" s="141">
        <f>Table1456[[#This Row],[Costo Personale (€)]]+Table1456[[#This Row],[Costi indiretti (15%)]]</f>
        <v>0</v>
      </c>
      <c r="K5" s="120">
        <v>1</v>
      </c>
      <c r="L5" s="120">
        <v>0.23</v>
      </c>
      <c r="M5" s="120">
        <v>0.35</v>
      </c>
      <c r="N5" s="120">
        <v>0.42</v>
      </c>
      <c r="O5" s="142">
        <f>Table1456[[#This Row],[Costo Totale del Personale (€)]]*(Table1456[[#This Row],[% intensità agevolazione]]+Table1456[[#This Row],[eventuale maggiorazione % intensità agevolazione]])</f>
        <v>0</v>
      </c>
      <c r="P5" s="142">
        <f>Table1456[[#This Row],[Agevolazione]]*Table1456[[#This Row],[% agovolazioni localizzate nelle Regioni del Mezzogiorno (100%)]]</f>
        <v>0</v>
      </c>
      <c r="Q5" s="142">
        <f>Table1456[[#This Row],[Agevolazione]]*Table1456[[#This Row],[% agevolazioni in investimenti di cui linea di intervento 022
(minimo 23%)]]</f>
        <v>0</v>
      </c>
      <c r="R5" s="142">
        <f>Table1456[[#This Row],[Agevolazione]]*Table1456[[#This Row],[% agevolazioni in investimenti di cui linea di intervento 023
(minimo 35%)]]</f>
        <v>0</v>
      </c>
      <c r="S5" s="142">
        <f>Table1456[[#This Row],[Agevolazione]]*Table1456[[#This Row],[% agevolazioni in investimenti di cui linea di intervento 006
(42%)]]</f>
        <v>0</v>
      </c>
      <c r="T5" s="120">
        <v>0</v>
      </c>
    </row>
    <row r="6" spans="1:20">
      <c r="A6" s="120" t="s">
        <v>23</v>
      </c>
      <c r="B6" s="120">
        <v>0.6</v>
      </c>
      <c r="C6" s="120">
        <v>0.15</v>
      </c>
      <c r="D6" s="83" t="s">
        <v>70</v>
      </c>
      <c r="E6" s="146"/>
      <c r="F6" s="139">
        <v>1720</v>
      </c>
      <c r="G6" s="140">
        <v>43</v>
      </c>
      <c r="H6" s="140">
        <f>Table1456[[#This Row],[Costo standard (€/ora)]]*Table1456[[#This Row],['# Mesi persona]]*Table1456[[#This Row],[Ore/anno]]/12</f>
        <v>0</v>
      </c>
      <c r="I6" s="141">
        <f>Table1456[[#This Row],[Costo Personale (€)]]*0.15</f>
        <v>0</v>
      </c>
      <c r="J6" s="141">
        <f>Table1456[[#This Row],[Costo Personale (€)]]+Table1456[[#This Row],[Costi indiretti (15%)]]</f>
        <v>0</v>
      </c>
      <c r="K6" s="120">
        <v>1</v>
      </c>
      <c r="L6" s="120">
        <v>0.23</v>
      </c>
      <c r="M6" s="120">
        <v>0.35</v>
      </c>
      <c r="N6" s="120">
        <v>0.42</v>
      </c>
      <c r="O6" s="142">
        <f>Table1456[[#This Row],[Costo Totale del Personale (€)]]*(Table1456[[#This Row],[% intensità agevolazione]]+Table1456[[#This Row],[eventuale maggiorazione % intensità agevolazione]])</f>
        <v>0</v>
      </c>
      <c r="P6" s="142">
        <f>Table1456[[#This Row],[Agevolazione]]*Table1456[[#This Row],[% agovolazioni localizzate nelle Regioni del Mezzogiorno (100%)]]</f>
        <v>0</v>
      </c>
      <c r="Q6" s="142">
        <f>Table1456[[#This Row],[Agevolazione]]*Table1456[[#This Row],[% agevolazioni in investimenti di cui linea di intervento 022
(minimo 23%)]]</f>
        <v>0</v>
      </c>
      <c r="R6" s="142">
        <f>Table1456[[#This Row],[Agevolazione]]*Table1456[[#This Row],[% agevolazioni in investimenti di cui linea di intervento 023
(minimo 35%)]]</f>
        <v>0</v>
      </c>
      <c r="S6" s="142">
        <f>Table1456[[#This Row],[Agevolazione]]*Table1456[[#This Row],[% agevolazioni in investimenti di cui linea di intervento 006
(42%)]]</f>
        <v>0</v>
      </c>
      <c r="T6" s="120">
        <v>0</v>
      </c>
    </row>
    <row r="7" spans="1:20">
      <c r="A7" s="120" t="s">
        <v>23</v>
      </c>
      <c r="B7" s="120">
        <v>0.6</v>
      </c>
      <c r="C7" s="120">
        <v>0.15</v>
      </c>
      <c r="D7" s="83" t="s">
        <v>71</v>
      </c>
      <c r="E7" s="146"/>
      <c r="F7" s="139">
        <v>1720</v>
      </c>
      <c r="G7" s="140">
        <v>27</v>
      </c>
      <c r="H7" s="140">
        <f>Table1456[[#This Row],[Costo standard (€/ora)]]*Table1456[[#This Row],['# Mesi persona]]*Table1456[[#This Row],[Ore/anno]]/12</f>
        <v>0</v>
      </c>
      <c r="I7" s="141">
        <f>Table1456[[#This Row],[Costo Personale (€)]]*0.15</f>
        <v>0</v>
      </c>
      <c r="J7" s="141">
        <f>Table1456[[#This Row],[Costo Personale (€)]]+Table1456[[#This Row],[Costi indiretti (15%)]]</f>
        <v>0</v>
      </c>
      <c r="K7" s="120">
        <v>1</v>
      </c>
      <c r="L7" s="120">
        <v>0.23</v>
      </c>
      <c r="M7" s="120">
        <v>0.35</v>
      </c>
      <c r="N7" s="120">
        <v>0.42</v>
      </c>
      <c r="O7" s="142">
        <f>Table1456[[#This Row],[Costo Totale del Personale (€)]]*(Table1456[[#This Row],[% intensità agevolazione]]+Table1456[[#This Row],[eventuale maggiorazione % intensità agevolazione]])</f>
        <v>0</v>
      </c>
      <c r="P7" s="142">
        <f>Table1456[[#This Row],[Agevolazione]]*Table1456[[#This Row],[% agovolazioni localizzate nelle Regioni del Mezzogiorno (100%)]]</f>
        <v>0</v>
      </c>
      <c r="Q7" s="142">
        <f>Table1456[[#This Row],[Agevolazione]]*Table1456[[#This Row],[% agevolazioni in investimenti di cui linea di intervento 022
(minimo 23%)]]</f>
        <v>0</v>
      </c>
      <c r="R7" s="142">
        <f>Table1456[[#This Row],[Agevolazione]]*Table1456[[#This Row],[% agevolazioni in investimenti di cui linea di intervento 023
(minimo 35%)]]</f>
        <v>0</v>
      </c>
      <c r="S7" s="142">
        <f>Table1456[[#This Row],[Agevolazione]]*Table1456[[#This Row],[% agevolazioni in investimenti di cui linea di intervento 006
(42%)]]</f>
        <v>0</v>
      </c>
      <c r="T7" s="120">
        <v>0</v>
      </c>
    </row>
    <row r="8" spans="1:20">
      <c r="A8" s="120" t="s">
        <v>24</v>
      </c>
      <c r="B8" s="120">
        <v>0.35</v>
      </c>
      <c r="C8" s="120">
        <v>0.15</v>
      </c>
      <c r="D8" s="83" t="s">
        <v>69</v>
      </c>
      <c r="E8" s="146"/>
      <c r="F8" s="139">
        <v>1720</v>
      </c>
      <c r="G8" s="140">
        <v>75</v>
      </c>
      <c r="H8" s="140">
        <f>Table1456[[#This Row],[Costo standard (€/ora)]]*Table1456[[#This Row],['# Mesi persona]]*Table1456[[#This Row],[Ore/anno]]/12</f>
        <v>0</v>
      </c>
      <c r="I8" s="141">
        <f>Table1456[[#This Row],[Costo Personale (€)]]*0.15</f>
        <v>0</v>
      </c>
      <c r="J8" s="141">
        <f>Table1456[[#This Row],[Costo Personale (€)]]+Table1456[[#This Row],[Costi indiretti (15%)]]</f>
        <v>0</v>
      </c>
      <c r="K8" s="120">
        <v>1</v>
      </c>
      <c r="L8" s="120">
        <v>0.23</v>
      </c>
      <c r="M8" s="120">
        <v>0.35</v>
      </c>
      <c r="N8" s="120">
        <v>0.42</v>
      </c>
      <c r="O8" s="142">
        <f>Table1456[[#This Row],[Costo Totale del Personale (€)]]*(Table1456[[#This Row],[% intensità agevolazione]]+Table1456[[#This Row],[eventuale maggiorazione % intensità agevolazione]])</f>
        <v>0</v>
      </c>
      <c r="P8" s="142">
        <f>Table1456[[#This Row],[Agevolazione]]*Table1456[[#This Row],[% agovolazioni localizzate nelle Regioni del Mezzogiorno (100%)]]</f>
        <v>0</v>
      </c>
      <c r="Q8" s="142">
        <f>Table1456[[#This Row],[Agevolazione]]*Table1456[[#This Row],[% agevolazioni in investimenti di cui linea di intervento 022
(minimo 23%)]]</f>
        <v>0</v>
      </c>
      <c r="R8" s="142">
        <f>Table1456[[#This Row],[Agevolazione]]*Table1456[[#This Row],[% agevolazioni in investimenti di cui linea di intervento 023
(minimo 35%)]]</f>
        <v>0</v>
      </c>
      <c r="S8" s="142">
        <f>Table1456[[#This Row],[Agevolazione]]*Table1456[[#This Row],[% agevolazioni in investimenti di cui linea di intervento 006
(42%)]]</f>
        <v>0</v>
      </c>
      <c r="T8" s="120">
        <v>0</v>
      </c>
    </row>
    <row r="9" spans="1:20">
      <c r="A9" s="120" t="s">
        <v>24</v>
      </c>
      <c r="B9" s="120">
        <v>0.35</v>
      </c>
      <c r="C9" s="120">
        <v>0.15</v>
      </c>
      <c r="D9" s="83" t="s">
        <v>70</v>
      </c>
      <c r="E9" s="146"/>
      <c r="F9" s="139">
        <v>1720</v>
      </c>
      <c r="G9" s="140">
        <v>43</v>
      </c>
      <c r="H9" s="140">
        <f>Table1456[[#This Row],[Costo standard (€/ora)]]*Table1456[[#This Row],['# Mesi persona]]*Table1456[[#This Row],[Ore/anno]]/12</f>
        <v>0</v>
      </c>
      <c r="I9" s="141">
        <f>Table1456[[#This Row],[Costo Personale (€)]]*0.15</f>
        <v>0</v>
      </c>
      <c r="J9" s="141">
        <f>Table1456[[#This Row],[Costo Personale (€)]]+Table1456[[#This Row],[Costi indiretti (15%)]]</f>
        <v>0</v>
      </c>
      <c r="K9" s="120">
        <v>1</v>
      </c>
      <c r="L9" s="120">
        <v>0.23</v>
      </c>
      <c r="M9" s="120">
        <v>0.35</v>
      </c>
      <c r="N9" s="120">
        <v>0.42</v>
      </c>
      <c r="O9" s="142">
        <f>Table1456[[#This Row],[Costo Totale del Personale (€)]]*(Table1456[[#This Row],[% intensità agevolazione]]+Table1456[[#This Row],[eventuale maggiorazione % intensità agevolazione]])</f>
        <v>0</v>
      </c>
      <c r="P9" s="142">
        <f>Table1456[[#This Row],[Agevolazione]]*Table1456[[#This Row],[% agovolazioni localizzate nelle Regioni del Mezzogiorno (100%)]]</f>
        <v>0</v>
      </c>
      <c r="Q9" s="142">
        <f>Table1456[[#This Row],[Agevolazione]]*Table1456[[#This Row],[% agevolazioni in investimenti di cui linea di intervento 022
(minimo 23%)]]</f>
        <v>0</v>
      </c>
      <c r="R9" s="142">
        <f>Table1456[[#This Row],[Agevolazione]]*Table1456[[#This Row],[% agevolazioni in investimenti di cui linea di intervento 023
(minimo 35%)]]</f>
        <v>0</v>
      </c>
      <c r="S9" s="142">
        <f>Table1456[[#This Row],[Agevolazione]]*Table1456[[#This Row],[% agevolazioni in investimenti di cui linea di intervento 006
(42%)]]</f>
        <v>0</v>
      </c>
      <c r="T9" s="120">
        <v>0</v>
      </c>
    </row>
    <row r="10" spans="1:20">
      <c r="A10" s="120" t="s">
        <v>24</v>
      </c>
      <c r="B10" s="120">
        <v>0.35</v>
      </c>
      <c r="C10" s="120">
        <v>0.15</v>
      </c>
      <c r="D10" s="83" t="s">
        <v>71</v>
      </c>
      <c r="E10" s="146"/>
      <c r="F10" s="139">
        <v>1720</v>
      </c>
      <c r="G10" s="140">
        <v>27</v>
      </c>
      <c r="H10" s="140">
        <f>Table1456[[#This Row],[Costo standard (€/ora)]]*Table1456[[#This Row],['# Mesi persona]]*Table1456[[#This Row],[Ore/anno]]/12</f>
        <v>0</v>
      </c>
      <c r="I10" s="141">
        <f>Table1456[[#This Row],[Costo Personale (€)]]*0.15</f>
        <v>0</v>
      </c>
      <c r="J10" s="141">
        <f>Table1456[[#This Row],[Costo Personale (€)]]+Table1456[[#This Row],[Costi indiretti (15%)]]</f>
        <v>0</v>
      </c>
      <c r="K10" s="120">
        <v>1</v>
      </c>
      <c r="L10" s="120">
        <v>0.23</v>
      </c>
      <c r="M10" s="120">
        <v>0.35</v>
      </c>
      <c r="N10" s="120">
        <v>0.42</v>
      </c>
      <c r="O10" s="142">
        <f>Table1456[[#This Row],[Costo Totale del Personale (€)]]*(Table1456[[#This Row],[% intensità agevolazione]]+Table1456[[#This Row],[eventuale maggiorazione % intensità agevolazione]])</f>
        <v>0</v>
      </c>
      <c r="P10" s="142">
        <f>Table1456[[#This Row],[Agevolazione]]*Table1456[[#This Row],[% agovolazioni localizzate nelle Regioni del Mezzogiorno (100%)]]</f>
        <v>0</v>
      </c>
      <c r="Q10" s="142">
        <f>Table1456[[#This Row],[Agevolazione]]*Table1456[[#This Row],[% agevolazioni in investimenti di cui linea di intervento 022
(minimo 23%)]]</f>
        <v>0</v>
      </c>
      <c r="R10" s="142">
        <f>Table1456[[#This Row],[Agevolazione]]*Table1456[[#This Row],[% agevolazioni in investimenti di cui linea di intervento 023
(minimo 35%)]]</f>
        <v>0</v>
      </c>
      <c r="S10" s="142">
        <f>Table1456[[#This Row],[Agevolazione]]*Table1456[[#This Row],[% agevolazioni in investimenti di cui linea di intervento 006
(42%)]]</f>
        <v>0</v>
      </c>
      <c r="T10" s="120">
        <v>0</v>
      </c>
    </row>
    <row r="11" spans="1:20">
      <c r="A11" s="144"/>
      <c r="B11" s="144"/>
      <c r="E11" s="123"/>
      <c r="F11" s="122"/>
      <c r="I11" s="123" t="s">
        <v>72</v>
      </c>
      <c r="J11" s="122">
        <f>SUM(J2:J10)</f>
        <v>0</v>
      </c>
      <c r="N11" s="123" t="s">
        <v>25</v>
      </c>
      <c r="O11" s="122">
        <f>SUM(O2:O10)</f>
        <v>0</v>
      </c>
      <c r="P11" s="122">
        <f>SUM(P2:P10)</f>
        <v>0</v>
      </c>
      <c r="Q11" s="122">
        <f>SUM(Q2:Q10)</f>
        <v>0</v>
      </c>
      <c r="R11" s="122">
        <f>SUM(R2:R10)</f>
        <v>0</v>
      </c>
      <c r="S11" s="122">
        <f>SUM(S2:S10)</f>
        <v>0</v>
      </c>
    </row>
    <row r="13" spans="1:20">
      <c r="I13" s="124" t="s">
        <v>22</v>
      </c>
      <c r="J13" s="125">
        <f>J2+J3+J4</f>
        <v>0</v>
      </c>
      <c r="N13" s="124" t="s">
        <v>22</v>
      </c>
      <c r="O13" s="125">
        <f>O2+O3+O4</f>
        <v>0</v>
      </c>
      <c r="P13" s="125">
        <f>P2+P3+P4</f>
        <v>0</v>
      </c>
      <c r="Q13" s="125">
        <f>Q2+Q3+Q4</f>
        <v>0</v>
      </c>
      <c r="R13" s="125">
        <f>R2+R3+R4</f>
        <v>0</v>
      </c>
      <c r="S13" s="125">
        <f>S2+S3+S4</f>
        <v>0</v>
      </c>
    </row>
    <row r="14" spans="1:20">
      <c r="I14" s="124" t="s">
        <v>23</v>
      </c>
      <c r="J14" s="125">
        <f>J5+J6+J7</f>
        <v>0</v>
      </c>
      <c r="N14" s="124" t="s">
        <v>23</v>
      </c>
      <c r="O14" s="125">
        <f>O5+O6+O7</f>
        <v>0</v>
      </c>
      <c r="P14" s="125">
        <f>P5+P6+P7</f>
        <v>0</v>
      </c>
      <c r="Q14" s="125">
        <f>Q5+Q6+Q7</f>
        <v>0</v>
      </c>
      <c r="R14" s="125">
        <f>R5+R6+R7</f>
        <v>0</v>
      </c>
      <c r="S14" s="125">
        <f>S5+S6+S7</f>
        <v>0</v>
      </c>
    </row>
    <row r="15" spans="1:20">
      <c r="I15" s="124" t="s">
        <v>24</v>
      </c>
      <c r="J15" s="125">
        <f>J8+J9+J10</f>
        <v>0</v>
      </c>
      <c r="N15" s="124" t="s">
        <v>24</v>
      </c>
      <c r="O15" s="125">
        <f>O8+O9+O10</f>
        <v>0</v>
      </c>
      <c r="P15" s="125">
        <f>P8+P9+P10</f>
        <v>0</v>
      </c>
      <c r="Q15" s="125">
        <f>Q8+Q9+Q10</f>
        <v>0</v>
      </c>
      <c r="R15" s="125">
        <f>R8+R9+R10</f>
        <v>0</v>
      </c>
      <c r="S15" s="125">
        <f>S8+S9+S10</f>
        <v>0</v>
      </c>
    </row>
    <row r="17" spans="1:32" ht="72">
      <c r="A17" s="116" t="s">
        <v>49</v>
      </c>
      <c r="B17" s="116" t="s">
        <v>50</v>
      </c>
      <c r="C17" s="116" t="s">
        <v>51</v>
      </c>
      <c r="G17" s="115" t="s">
        <v>73</v>
      </c>
      <c r="H17" s="115" t="s">
        <v>74</v>
      </c>
      <c r="I17" s="115" t="s">
        <v>75</v>
      </c>
      <c r="J17" s="115" t="s">
        <v>76</v>
      </c>
      <c r="K17" s="116" t="s">
        <v>88</v>
      </c>
      <c r="L17" s="116" t="s">
        <v>78</v>
      </c>
      <c r="M17" s="116" t="s">
        <v>79</v>
      </c>
      <c r="N17" s="117" t="s">
        <v>80</v>
      </c>
      <c r="O17" s="117" t="s">
        <v>63</v>
      </c>
      <c r="P17" s="117" t="s">
        <v>64</v>
      </c>
      <c r="Q17" s="117" t="s">
        <v>65</v>
      </c>
      <c r="R17" s="117" t="s">
        <v>66</v>
      </c>
      <c r="S17" s="117" t="s">
        <v>67</v>
      </c>
    </row>
    <row r="18" spans="1:32">
      <c r="A18" s="118" t="s">
        <v>22</v>
      </c>
      <c r="B18" s="118">
        <v>1</v>
      </c>
      <c r="C18" s="118"/>
      <c r="G18" s="121">
        <v>0</v>
      </c>
      <c r="H18" s="121">
        <v>0</v>
      </c>
      <c r="I18" s="121">
        <v>0</v>
      </c>
      <c r="J18" s="121">
        <f>SUM(G18:I18)</f>
        <v>0</v>
      </c>
      <c r="K18" s="118">
        <v>1</v>
      </c>
      <c r="L18" s="118">
        <v>0.23</v>
      </c>
      <c r="M18" s="118">
        <v>0.35</v>
      </c>
      <c r="N18" s="118">
        <v>0.42</v>
      </c>
      <c r="O18" s="121">
        <f>J18*(B18+C18)</f>
        <v>0</v>
      </c>
      <c r="P18" s="121">
        <f>O18*K18</f>
        <v>0</v>
      </c>
      <c r="Q18" s="121">
        <f>O18*L18</f>
        <v>0</v>
      </c>
      <c r="R18" s="121">
        <f>O18*M18</f>
        <v>0</v>
      </c>
      <c r="S18" s="121">
        <f>O18*N18</f>
        <v>0</v>
      </c>
      <c r="T18" s="119"/>
    </row>
    <row r="19" spans="1:32">
      <c r="A19" s="118" t="s">
        <v>23</v>
      </c>
      <c r="B19" s="118">
        <v>0.6</v>
      </c>
      <c r="C19" s="118">
        <v>0.15</v>
      </c>
      <c r="G19" s="121">
        <v>0</v>
      </c>
      <c r="H19" s="121">
        <v>0</v>
      </c>
      <c r="I19" s="121">
        <v>0</v>
      </c>
      <c r="J19" s="121">
        <f t="shared" ref="J19:J20" si="0">SUM(G19:I19)</f>
        <v>0</v>
      </c>
      <c r="K19" s="118">
        <v>1</v>
      </c>
      <c r="L19" s="118">
        <v>0.23</v>
      </c>
      <c r="M19" s="118">
        <v>0.35</v>
      </c>
      <c r="N19" s="118">
        <v>0.42</v>
      </c>
      <c r="O19" s="121">
        <f>J19*(B19+C19)</f>
        <v>0</v>
      </c>
      <c r="P19" s="121">
        <f>O19*K19</f>
        <v>0</v>
      </c>
      <c r="Q19" s="121">
        <f t="shared" ref="Q19:Q20" si="1">O19*L19</f>
        <v>0</v>
      </c>
      <c r="R19" s="121">
        <f t="shared" ref="R19:R20" si="2">O19*M19</f>
        <v>0</v>
      </c>
      <c r="S19" s="121">
        <f t="shared" ref="S19:S20" si="3">O19*N19</f>
        <v>0</v>
      </c>
      <c r="T19" s="119"/>
    </row>
    <row r="20" spans="1:32">
      <c r="A20" s="118" t="s">
        <v>24</v>
      </c>
      <c r="B20" s="118">
        <v>0.35</v>
      </c>
      <c r="C20" s="118">
        <v>0.15</v>
      </c>
      <c r="G20" s="121">
        <v>0</v>
      </c>
      <c r="H20" s="121">
        <v>0</v>
      </c>
      <c r="I20" s="121">
        <v>0</v>
      </c>
      <c r="J20" s="121">
        <f t="shared" si="0"/>
        <v>0</v>
      </c>
      <c r="K20" s="118">
        <v>1</v>
      </c>
      <c r="L20" s="118">
        <v>0.23</v>
      </c>
      <c r="M20" s="118">
        <v>0.35</v>
      </c>
      <c r="N20" s="118">
        <v>0.42</v>
      </c>
      <c r="O20" s="121">
        <f>J20*(B20+C20)</f>
        <v>0</v>
      </c>
      <c r="P20" s="121">
        <f>O20*K20</f>
        <v>0</v>
      </c>
      <c r="Q20" s="121">
        <f t="shared" si="1"/>
        <v>0</v>
      </c>
      <c r="R20" s="121">
        <f t="shared" si="2"/>
        <v>0</v>
      </c>
      <c r="S20" s="121">
        <f t="shared" si="3"/>
        <v>0</v>
      </c>
      <c r="T20" s="119"/>
    </row>
    <row r="21" spans="1:32">
      <c r="I21" s="123" t="s">
        <v>72</v>
      </c>
      <c r="J21" s="122">
        <f>SUM(J18:J20)</f>
        <v>0</v>
      </c>
      <c r="N21" s="123" t="s">
        <v>25</v>
      </c>
      <c r="O21" s="122">
        <f>SUM(O18:O20)</f>
        <v>0</v>
      </c>
      <c r="P21" s="122">
        <f>SUM(P18:P20)</f>
        <v>0</v>
      </c>
      <c r="Q21" s="122">
        <f>SUM(Q18:Q20)</f>
        <v>0</v>
      </c>
      <c r="R21" s="122">
        <f>SUM(R18:R20)</f>
        <v>0</v>
      </c>
      <c r="S21" s="122">
        <f>SUM(S18:S20)</f>
        <v>0</v>
      </c>
    </row>
    <row r="23" spans="1:32">
      <c r="H23" t="s">
        <v>81</v>
      </c>
      <c r="M23" t="s">
        <v>82</v>
      </c>
    </row>
    <row r="24" spans="1:32">
      <c r="I24" s="124" t="s">
        <v>22</v>
      </c>
      <c r="J24" s="125">
        <f>J18+J13</f>
        <v>0</v>
      </c>
      <c r="N24" s="124" t="s">
        <v>22</v>
      </c>
      <c r="O24" s="125">
        <f t="shared" ref="O24:S26" si="4">O18+O13</f>
        <v>0</v>
      </c>
      <c r="P24" s="125">
        <f t="shared" si="4"/>
        <v>0</v>
      </c>
      <c r="Q24" s="125">
        <f t="shared" si="4"/>
        <v>0</v>
      </c>
      <c r="R24" s="125">
        <f t="shared" si="4"/>
        <v>0</v>
      </c>
      <c r="S24" s="125">
        <f t="shared" si="4"/>
        <v>0</v>
      </c>
    </row>
    <row r="25" spans="1:32">
      <c r="I25" s="124" t="s">
        <v>23</v>
      </c>
      <c r="J25" s="125">
        <f>J19+J14</f>
        <v>0</v>
      </c>
      <c r="N25" s="124" t="s">
        <v>23</v>
      </c>
      <c r="O25" s="125">
        <f t="shared" si="4"/>
        <v>0</v>
      </c>
      <c r="P25" s="125">
        <f t="shared" si="4"/>
        <v>0</v>
      </c>
      <c r="Q25" s="125">
        <f t="shared" si="4"/>
        <v>0</v>
      </c>
      <c r="R25" s="125">
        <f t="shared" si="4"/>
        <v>0</v>
      </c>
      <c r="S25" s="125">
        <f t="shared" si="4"/>
        <v>0</v>
      </c>
    </row>
    <row r="26" spans="1:32">
      <c r="I26" s="124" t="s">
        <v>24</v>
      </c>
      <c r="J26" s="125">
        <f>J20+J15</f>
        <v>0</v>
      </c>
      <c r="N26" s="124" t="s">
        <v>24</v>
      </c>
      <c r="O26" s="125">
        <f t="shared" si="4"/>
        <v>0</v>
      </c>
      <c r="P26" s="125">
        <f t="shared" si="4"/>
        <v>0</v>
      </c>
      <c r="Q26" s="125">
        <f t="shared" si="4"/>
        <v>0</v>
      </c>
      <c r="R26" s="125">
        <f t="shared" si="4"/>
        <v>0</v>
      </c>
      <c r="S26" s="125">
        <f t="shared" si="4"/>
        <v>0</v>
      </c>
    </row>
    <row r="28" spans="1:32">
      <c r="I28" s="123" t="s">
        <v>72</v>
      </c>
      <c r="J28" s="122">
        <f>SUM(J24:J26)</f>
        <v>0</v>
      </c>
      <c r="N28" s="123" t="s">
        <v>25</v>
      </c>
      <c r="O28" s="122">
        <f>SUM(O24:O27)</f>
        <v>0</v>
      </c>
      <c r="P28" s="122">
        <f>SUM(P24:P27)</f>
        <v>0</v>
      </c>
      <c r="Q28" s="122">
        <f>SUM(Q24:Q27)</f>
        <v>0</v>
      </c>
      <c r="R28" s="122">
        <f>SUM(R24:R27)</f>
        <v>0</v>
      </c>
      <c r="S28" s="122">
        <f>SUM(S24:S27)</f>
        <v>0</v>
      </c>
    </row>
    <row r="29" spans="1:32">
      <c r="I29" s="126" t="s">
        <v>83</v>
      </c>
      <c r="J29" s="122">
        <f>J21+J11</f>
        <v>0</v>
      </c>
    </row>
    <row r="31" spans="1:32" ht="28.8">
      <c r="G31" s="159" t="s">
        <v>22</v>
      </c>
      <c r="H31" s="159"/>
      <c r="I31" s="159"/>
      <c r="J31" s="159"/>
      <c r="K31" s="159"/>
      <c r="L31" s="159"/>
      <c r="M31" s="159" t="s">
        <v>23</v>
      </c>
      <c r="N31" s="159"/>
      <c r="O31" s="159"/>
      <c r="P31" s="159"/>
      <c r="Q31" s="159"/>
      <c r="R31" s="159"/>
      <c r="S31" s="159"/>
      <c r="T31" s="100" t="s">
        <v>24</v>
      </c>
      <c r="U31" s="100"/>
      <c r="V31" s="100"/>
      <c r="W31" s="100"/>
      <c r="X31" s="100"/>
      <c r="Y31" s="100"/>
      <c r="Z31" s="100"/>
      <c r="AA31" s="158" t="s">
        <v>25</v>
      </c>
      <c r="AB31" s="158"/>
      <c r="AC31" s="158"/>
      <c r="AD31" s="158"/>
      <c r="AE31" s="158"/>
      <c r="AF31" s="158"/>
    </row>
    <row r="32" spans="1:32" ht="57.6">
      <c r="G32" s="100" t="s">
        <v>26</v>
      </c>
      <c r="H32" s="101" t="s">
        <v>27</v>
      </c>
      <c r="I32" s="100" t="s">
        <v>28</v>
      </c>
      <c r="J32" s="100" t="s">
        <v>29</v>
      </c>
      <c r="K32" s="100" t="s">
        <v>30</v>
      </c>
      <c r="L32" s="100" t="s">
        <v>84</v>
      </c>
      <c r="M32" s="100" t="s">
        <v>26</v>
      </c>
      <c r="N32" s="101" t="s">
        <v>31</v>
      </c>
      <c r="O32" s="100" t="s">
        <v>28</v>
      </c>
      <c r="P32" s="100" t="s">
        <v>29</v>
      </c>
      <c r="Q32" s="100" t="s">
        <v>30</v>
      </c>
      <c r="R32" s="100" t="s">
        <v>84</v>
      </c>
      <c r="S32" s="100" t="s">
        <v>85</v>
      </c>
      <c r="T32" s="100" t="s">
        <v>26</v>
      </c>
      <c r="U32" s="101" t="s">
        <v>31</v>
      </c>
      <c r="V32" s="100" t="s">
        <v>28</v>
      </c>
      <c r="W32" s="100" t="s">
        <v>29</v>
      </c>
      <c r="X32" s="100" t="s">
        <v>30</v>
      </c>
      <c r="Y32" s="100" t="s">
        <v>84</v>
      </c>
      <c r="Z32" s="100" t="s">
        <v>85</v>
      </c>
      <c r="AA32" s="107" t="s">
        <v>32</v>
      </c>
      <c r="AB32" s="107" t="s">
        <v>33</v>
      </c>
      <c r="AC32" s="107" t="s">
        <v>28</v>
      </c>
      <c r="AD32" s="107" t="s">
        <v>29</v>
      </c>
      <c r="AE32" s="107" t="s">
        <v>30</v>
      </c>
      <c r="AF32" s="107" t="s">
        <v>84</v>
      </c>
    </row>
    <row r="33" spans="7:32">
      <c r="G33" s="131">
        <f>J24</f>
        <v>0</v>
      </c>
      <c r="H33" s="135">
        <f>B18</f>
        <v>1</v>
      </c>
      <c r="I33" s="131">
        <f>Q24</f>
        <v>0</v>
      </c>
      <c r="J33" s="131">
        <f>R24</f>
        <v>0</v>
      </c>
      <c r="K33" s="131">
        <f>S24</f>
        <v>0</v>
      </c>
      <c r="L33" s="131">
        <f>P24</f>
        <v>0</v>
      </c>
      <c r="M33" s="131">
        <f>J25</f>
        <v>0</v>
      </c>
      <c r="N33" s="135">
        <f>B19+C19</f>
        <v>0.75</v>
      </c>
      <c r="O33" s="131">
        <f>Q25</f>
        <v>0</v>
      </c>
      <c r="P33" s="131">
        <f>R25</f>
        <v>0</v>
      </c>
      <c r="Q33" s="131">
        <f>S25</f>
        <v>0</v>
      </c>
      <c r="R33" s="131">
        <f>P25</f>
        <v>0</v>
      </c>
      <c r="S33" s="136"/>
      <c r="T33" s="131">
        <f>J26</f>
        <v>0</v>
      </c>
      <c r="U33" s="135">
        <f>B20+C20</f>
        <v>0.5</v>
      </c>
      <c r="V33" s="131">
        <f>Q26</f>
        <v>0</v>
      </c>
      <c r="W33" s="131">
        <f>R26</f>
        <v>0</v>
      </c>
      <c r="X33" s="131">
        <f>S26</f>
        <v>0</v>
      </c>
      <c r="Y33" s="131">
        <f>P26</f>
        <v>0</v>
      </c>
      <c r="Z33" s="136"/>
      <c r="AA33" s="131">
        <f>G33+M33+T33</f>
        <v>0</v>
      </c>
      <c r="AB33" s="131">
        <f>G33*H33+M33*N33+T33*U33</f>
        <v>0</v>
      </c>
      <c r="AC33" s="131">
        <f>I33+O33+V33</f>
        <v>0</v>
      </c>
      <c r="AD33" s="131">
        <f>J33+P33+W33</f>
        <v>0</v>
      </c>
      <c r="AE33" s="131">
        <f>K33+Q33+X33</f>
        <v>0</v>
      </c>
      <c r="AF33" s="131">
        <f>L33+R33+Y33</f>
        <v>0</v>
      </c>
    </row>
  </sheetData>
  <mergeCells count="3">
    <mergeCell ref="AA31:AF31"/>
    <mergeCell ref="G31:L31"/>
    <mergeCell ref="M31:S31"/>
  </mergeCells>
  <dataValidations count="1">
    <dataValidation type="decimal" allowBlank="1" showInputMessage="1" showErrorMessage="1" sqref="N31 G31:G32 H31 I31:M32 O31:R32 T31:T32 U31 V31:Y32 AB31 AC31:AF32 AA31:AA32" xr:uid="{A8DFBBE9-2E11-4808-8314-F82EADEA135B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E34"/>
  <sheetViews>
    <sheetView zoomScale="80" zoomScaleNormal="80" workbookViewId="0">
      <selection activeCell="A21" sqref="A21"/>
    </sheetView>
  </sheetViews>
  <sheetFormatPr defaultColWidth="8.8984375" defaultRowHeight="15.6"/>
  <cols>
    <col min="1" max="1" width="24.09765625" customWidth="1"/>
    <col min="2" max="2" width="14.09765625" customWidth="1"/>
    <col min="3" max="3" width="12.3984375" customWidth="1"/>
    <col min="4" max="4" width="11.3984375" customWidth="1"/>
    <col min="5" max="5" width="9" style="82" customWidth="1"/>
    <col min="6" max="6" width="6.59765625" style="82" customWidth="1"/>
    <col min="7" max="10" width="14.59765625" customWidth="1"/>
    <col min="11" max="11" width="17.09765625" customWidth="1"/>
    <col min="12" max="19" width="14.59765625" customWidth="1"/>
    <col min="20" max="20" width="14.5" customWidth="1"/>
    <col min="22" max="22" width="17.5" customWidth="1"/>
    <col min="23" max="23" width="14" customWidth="1"/>
    <col min="24" max="24" width="13.5" customWidth="1"/>
    <col min="25" max="25" width="14.09765625" customWidth="1"/>
    <col min="26" max="26" width="15.5" customWidth="1"/>
    <col min="27" max="27" width="14" customWidth="1"/>
    <col min="28" max="28" width="17.5" customWidth="1"/>
    <col min="29" max="29" width="18.09765625" customWidth="1"/>
    <col min="30" max="30" width="15.3984375" customWidth="1"/>
    <col min="31" max="31" width="16.59765625" customWidth="1"/>
    <col min="32" max="32" width="14.59765625" customWidth="1"/>
    <col min="33" max="33" width="13.59765625" customWidth="1"/>
    <col min="35" max="35" width="17.5" customWidth="1"/>
    <col min="36" max="36" width="8.09765625" customWidth="1"/>
    <col min="37" max="37" width="13.5" customWidth="1"/>
    <col min="38" max="38" width="14.09765625" customWidth="1"/>
    <col min="39" max="39" width="14.59765625" customWidth="1"/>
    <col min="40" max="40" width="13.59765625" customWidth="1"/>
    <col min="41" max="41" width="17.5" customWidth="1"/>
    <col min="42" max="42" width="15.09765625" customWidth="1"/>
    <col min="43" max="43" width="13.5" customWidth="1"/>
    <col min="44" max="44" width="14.09765625" customWidth="1"/>
    <col min="45" max="45" width="14.59765625" customWidth="1"/>
    <col min="46" max="46" width="13.59765625" customWidth="1"/>
  </cols>
  <sheetData>
    <row r="1" spans="1:20" s="85" customFormat="1" ht="80.25" customHeight="1" thickBot="1">
      <c r="A1" s="113" t="s">
        <v>49</v>
      </c>
      <c r="B1" s="113" t="s">
        <v>50</v>
      </c>
      <c r="C1" s="113" t="s">
        <v>51</v>
      </c>
      <c r="D1" s="84" t="s">
        <v>52</v>
      </c>
      <c r="E1" s="84" t="s">
        <v>53</v>
      </c>
      <c r="F1" s="84" t="s">
        <v>54</v>
      </c>
      <c r="G1" s="84" t="s">
        <v>55</v>
      </c>
      <c r="H1" s="84" t="s">
        <v>56</v>
      </c>
      <c r="I1" s="84" t="s">
        <v>57</v>
      </c>
      <c r="J1" s="84" t="s">
        <v>58</v>
      </c>
      <c r="K1" s="113" t="s">
        <v>59</v>
      </c>
      <c r="L1" s="113" t="s">
        <v>60</v>
      </c>
      <c r="M1" s="113" t="s">
        <v>61</v>
      </c>
      <c r="N1" s="113" t="s">
        <v>62</v>
      </c>
      <c r="O1" s="113" t="s">
        <v>63</v>
      </c>
      <c r="P1" s="113" t="s">
        <v>64</v>
      </c>
      <c r="Q1" s="113" t="s">
        <v>65</v>
      </c>
      <c r="R1" s="113" t="s">
        <v>66</v>
      </c>
      <c r="S1" s="113" t="s">
        <v>67</v>
      </c>
      <c r="T1" s="84" t="s">
        <v>68</v>
      </c>
    </row>
    <row r="2" spans="1:20">
      <c r="A2" s="120" t="s">
        <v>22</v>
      </c>
      <c r="B2" s="120">
        <v>1</v>
      </c>
      <c r="C2" s="120"/>
      <c r="D2" s="83" t="s">
        <v>69</v>
      </c>
      <c r="E2" s="138"/>
      <c r="F2" s="139">
        <v>1720</v>
      </c>
      <c r="G2" s="140">
        <v>75</v>
      </c>
      <c r="H2" s="140">
        <f>Table14567[[#This Row],[Costo standard (€/ora)]]*Table14567[[#This Row],['# Mesi persona]]*Table14567[[#This Row],[Ore/anno]]/12</f>
        <v>0</v>
      </c>
      <c r="I2" s="141">
        <f>Table14567[[#This Row],[Costo Personale (€)]]*0.15</f>
        <v>0</v>
      </c>
      <c r="J2" s="141">
        <f>Table14567[[#This Row],[Costo Personale (€)]]+Table14567[[#This Row],[Costi indiretti (15%)]]</f>
        <v>0</v>
      </c>
      <c r="K2" s="120">
        <v>1</v>
      </c>
      <c r="L2" s="120">
        <v>0.23</v>
      </c>
      <c r="M2" s="120">
        <v>0.35</v>
      </c>
      <c r="N2" s="120">
        <v>0.42</v>
      </c>
      <c r="O2" s="142">
        <f>Table14567[[#This Row],[Costo Totale del Personale (€)]]*(Table14567[[#This Row],[% intensità agevolazione]]+Table14567[[#This Row],[eventuale maggiorazione % intensità agevolazione]])</f>
        <v>0</v>
      </c>
      <c r="P2" s="142">
        <f>Table14567[[#This Row],[Agevolazione]]*Table14567[[#This Row],[% agovolazioni localizzate nelle Regioni del Mezzogiorno (100%)]]</f>
        <v>0</v>
      </c>
      <c r="Q2" s="142">
        <f>Table14567[[#This Row],[Agevolazione]]*Table14567[[#This Row],[% agevolazioni in investimenti di cui linea di intervento 022
(minimo 23%)]]</f>
        <v>0</v>
      </c>
      <c r="R2" s="142">
        <f>Table14567[[#This Row],[Agevolazione]]*Table14567[[#This Row],[% agevolazioni in investimenti di cui linea di intervento 023
(minimo 35%)]]</f>
        <v>0</v>
      </c>
      <c r="S2" s="142">
        <f>Table14567[[#This Row],[Agevolazione]]*Table14567[[#This Row],[% agevolazioni in investimenti di cui linea di intervento 006
(42%)]]</f>
        <v>0</v>
      </c>
      <c r="T2" s="120">
        <v>0</v>
      </c>
    </row>
    <row r="3" spans="1:20">
      <c r="A3" s="120" t="s">
        <v>22</v>
      </c>
      <c r="B3" s="120">
        <v>1</v>
      </c>
      <c r="C3" s="120"/>
      <c r="D3" s="83" t="s">
        <v>70</v>
      </c>
      <c r="E3" s="143"/>
      <c r="F3" s="139">
        <v>1720</v>
      </c>
      <c r="G3" s="140">
        <v>43</v>
      </c>
      <c r="H3" s="140">
        <f>Table14567[[#This Row],[Costo standard (€/ora)]]*Table14567[[#This Row],['# Mesi persona]]*Table14567[[#This Row],[Ore/anno]]/12</f>
        <v>0</v>
      </c>
      <c r="I3" s="141">
        <f>Table14567[[#This Row],[Costo Personale (€)]]*0.15</f>
        <v>0</v>
      </c>
      <c r="J3" s="141">
        <f>Table14567[[#This Row],[Costo Personale (€)]]+Table14567[[#This Row],[Costi indiretti (15%)]]</f>
        <v>0</v>
      </c>
      <c r="K3" s="120">
        <v>1</v>
      </c>
      <c r="L3" s="120">
        <v>0.23</v>
      </c>
      <c r="M3" s="120">
        <v>0.35</v>
      </c>
      <c r="N3" s="120">
        <v>0.42</v>
      </c>
      <c r="O3" s="142">
        <f>Table14567[[#This Row],[Costo Totale del Personale (€)]]*(Table14567[[#This Row],[% intensità agevolazione]]+Table14567[[#This Row],[eventuale maggiorazione % intensità agevolazione]])</f>
        <v>0</v>
      </c>
      <c r="P3" s="142">
        <f>Table14567[[#This Row],[Agevolazione]]*Table14567[[#This Row],[% agovolazioni localizzate nelle Regioni del Mezzogiorno (100%)]]</f>
        <v>0</v>
      </c>
      <c r="Q3" s="142">
        <f>Table14567[[#This Row],[Agevolazione]]*Table14567[[#This Row],[% agevolazioni in investimenti di cui linea di intervento 022
(minimo 23%)]]</f>
        <v>0</v>
      </c>
      <c r="R3" s="142">
        <f>Table14567[[#This Row],[Agevolazione]]*Table14567[[#This Row],[% agevolazioni in investimenti di cui linea di intervento 023
(minimo 35%)]]</f>
        <v>0</v>
      </c>
      <c r="S3" s="142">
        <f>Table14567[[#This Row],[Agevolazione]]*Table14567[[#This Row],[% agevolazioni in investimenti di cui linea di intervento 006
(42%)]]</f>
        <v>0</v>
      </c>
      <c r="T3" s="120">
        <v>0</v>
      </c>
    </row>
    <row r="4" spans="1:20">
      <c r="A4" s="120" t="s">
        <v>22</v>
      </c>
      <c r="B4" s="120">
        <v>1</v>
      </c>
      <c r="C4" s="120"/>
      <c r="D4" s="83" t="s">
        <v>71</v>
      </c>
      <c r="E4" s="143"/>
      <c r="F4" s="139">
        <v>1720</v>
      </c>
      <c r="G4" s="140">
        <v>27</v>
      </c>
      <c r="H4" s="140">
        <f>Table14567[[#This Row],[Costo standard (€/ora)]]*Table14567[[#This Row],['# Mesi persona]]*Table14567[[#This Row],[Ore/anno]]/12</f>
        <v>0</v>
      </c>
      <c r="I4" s="141">
        <f>Table14567[[#This Row],[Costo Personale (€)]]*0.15</f>
        <v>0</v>
      </c>
      <c r="J4" s="141">
        <f>Table14567[[#This Row],[Costo Personale (€)]]+Table14567[[#This Row],[Costi indiretti (15%)]]</f>
        <v>0</v>
      </c>
      <c r="K4" s="120">
        <v>1</v>
      </c>
      <c r="L4" s="120">
        <v>0.23</v>
      </c>
      <c r="M4" s="120">
        <v>0.35</v>
      </c>
      <c r="N4" s="120">
        <v>0.42</v>
      </c>
      <c r="O4" s="142">
        <f>Table14567[[#This Row],[Costo Totale del Personale (€)]]*(Table14567[[#This Row],[% intensità agevolazione]]+Table14567[[#This Row],[eventuale maggiorazione % intensità agevolazione]])</f>
        <v>0</v>
      </c>
      <c r="P4" s="142">
        <f>Table14567[[#This Row],[Agevolazione]]*Table14567[[#This Row],[% agovolazioni localizzate nelle Regioni del Mezzogiorno (100%)]]</f>
        <v>0</v>
      </c>
      <c r="Q4" s="142">
        <f>Table14567[[#This Row],[Agevolazione]]*Table14567[[#This Row],[% agevolazioni in investimenti di cui linea di intervento 022
(minimo 23%)]]</f>
        <v>0</v>
      </c>
      <c r="R4" s="142">
        <f>Table14567[[#This Row],[Agevolazione]]*Table14567[[#This Row],[% agevolazioni in investimenti di cui linea di intervento 023
(minimo 35%)]]</f>
        <v>0</v>
      </c>
      <c r="S4" s="142">
        <f>Table14567[[#This Row],[Agevolazione]]*Table14567[[#This Row],[% agevolazioni in investimenti di cui linea di intervento 006
(42%)]]</f>
        <v>0</v>
      </c>
      <c r="T4" s="120">
        <v>0</v>
      </c>
    </row>
    <row r="5" spans="1:20">
      <c r="A5" s="120" t="s">
        <v>23</v>
      </c>
      <c r="B5" s="120">
        <v>0.7</v>
      </c>
      <c r="C5" s="120">
        <v>0.1</v>
      </c>
      <c r="D5" s="83" t="s">
        <v>69</v>
      </c>
      <c r="E5" s="143"/>
      <c r="F5" s="139">
        <v>1720</v>
      </c>
      <c r="G5" s="140">
        <v>75</v>
      </c>
      <c r="H5" s="140">
        <f>Table14567[[#This Row],[Costo standard (€/ora)]]*Table14567[[#This Row],['# Mesi persona]]*Table14567[[#This Row],[Ore/anno]]/12</f>
        <v>0</v>
      </c>
      <c r="I5" s="141">
        <f>Table14567[[#This Row],[Costo Personale (€)]]*0.15</f>
        <v>0</v>
      </c>
      <c r="J5" s="141">
        <f>Table14567[[#This Row],[Costo Personale (€)]]+Table14567[[#This Row],[Costi indiretti (15%)]]</f>
        <v>0</v>
      </c>
      <c r="K5" s="120">
        <v>1</v>
      </c>
      <c r="L5" s="120">
        <v>0.23</v>
      </c>
      <c r="M5" s="120">
        <v>0.35</v>
      </c>
      <c r="N5" s="120">
        <v>0.42</v>
      </c>
      <c r="O5" s="142">
        <f>Table14567[[#This Row],[Costo Totale del Personale (€)]]*(Table14567[[#This Row],[% intensità agevolazione]]+Table14567[[#This Row],[eventuale maggiorazione % intensità agevolazione]])</f>
        <v>0</v>
      </c>
      <c r="P5" s="142">
        <f>Table14567[[#This Row],[Agevolazione]]*Table14567[[#This Row],[% agovolazioni localizzate nelle Regioni del Mezzogiorno (100%)]]</f>
        <v>0</v>
      </c>
      <c r="Q5" s="142">
        <f>Table14567[[#This Row],[Agevolazione]]*Table14567[[#This Row],[% agevolazioni in investimenti di cui linea di intervento 022
(minimo 23%)]]</f>
        <v>0</v>
      </c>
      <c r="R5" s="142">
        <f>Table14567[[#This Row],[Agevolazione]]*Table14567[[#This Row],[% agevolazioni in investimenti di cui linea di intervento 023
(minimo 35%)]]</f>
        <v>0</v>
      </c>
      <c r="S5" s="142">
        <f>Table14567[[#This Row],[Agevolazione]]*Table14567[[#This Row],[% agevolazioni in investimenti di cui linea di intervento 006
(42%)]]</f>
        <v>0</v>
      </c>
      <c r="T5" s="120">
        <v>0</v>
      </c>
    </row>
    <row r="6" spans="1:20">
      <c r="A6" s="120" t="s">
        <v>23</v>
      </c>
      <c r="B6" s="120">
        <v>0.7</v>
      </c>
      <c r="C6" s="120">
        <v>0.1</v>
      </c>
      <c r="D6" s="83" t="s">
        <v>70</v>
      </c>
      <c r="E6" s="143"/>
      <c r="F6" s="139">
        <v>1720</v>
      </c>
      <c r="G6" s="140">
        <v>43</v>
      </c>
      <c r="H6" s="140">
        <f>Table14567[[#This Row],[Costo standard (€/ora)]]*Table14567[[#This Row],['# Mesi persona]]*Table14567[[#This Row],[Ore/anno]]/12</f>
        <v>0</v>
      </c>
      <c r="I6" s="141">
        <f>Table14567[[#This Row],[Costo Personale (€)]]*0.15</f>
        <v>0</v>
      </c>
      <c r="J6" s="141">
        <f>Table14567[[#This Row],[Costo Personale (€)]]+Table14567[[#This Row],[Costi indiretti (15%)]]</f>
        <v>0</v>
      </c>
      <c r="K6" s="120">
        <v>1</v>
      </c>
      <c r="L6" s="120">
        <v>0.23</v>
      </c>
      <c r="M6" s="120">
        <v>0.35</v>
      </c>
      <c r="N6" s="120">
        <v>0.42</v>
      </c>
      <c r="O6" s="142">
        <f>Table14567[[#This Row],[Costo Totale del Personale (€)]]*(Table14567[[#This Row],[% intensità agevolazione]]+Table14567[[#This Row],[eventuale maggiorazione % intensità agevolazione]])</f>
        <v>0</v>
      </c>
      <c r="P6" s="142">
        <f>Table14567[[#This Row],[Agevolazione]]*Table14567[[#This Row],[% agovolazioni localizzate nelle Regioni del Mezzogiorno (100%)]]</f>
        <v>0</v>
      </c>
      <c r="Q6" s="142">
        <f>Table14567[[#This Row],[Agevolazione]]*Table14567[[#This Row],[% agevolazioni in investimenti di cui linea di intervento 022
(minimo 23%)]]</f>
        <v>0</v>
      </c>
      <c r="R6" s="142">
        <f>Table14567[[#This Row],[Agevolazione]]*Table14567[[#This Row],[% agevolazioni in investimenti di cui linea di intervento 023
(minimo 35%)]]</f>
        <v>0</v>
      </c>
      <c r="S6" s="142">
        <f>Table14567[[#This Row],[Agevolazione]]*Table14567[[#This Row],[% agevolazioni in investimenti di cui linea di intervento 006
(42%)]]</f>
        <v>0</v>
      </c>
      <c r="T6" s="120">
        <v>0</v>
      </c>
    </row>
    <row r="7" spans="1:20">
      <c r="A7" s="120" t="s">
        <v>23</v>
      </c>
      <c r="B7" s="120">
        <v>0.7</v>
      </c>
      <c r="C7" s="120">
        <v>0.1</v>
      </c>
      <c r="D7" s="83" t="s">
        <v>71</v>
      </c>
      <c r="E7" s="143"/>
      <c r="F7" s="139">
        <v>1720</v>
      </c>
      <c r="G7" s="140">
        <v>27</v>
      </c>
      <c r="H7" s="140">
        <f>Table14567[[#This Row],[Costo standard (€/ora)]]*Table14567[[#This Row],['# Mesi persona]]*Table14567[[#This Row],[Ore/anno]]/12</f>
        <v>0</v>
      </c>
      <c r="I7" s="141">
        <f>Table14567[[#This Row],[Costo Personale (€)]]*0.15</f>
        <v>0</v>
      </c>
      <c r="J7" s="141">
        <f>Table14567[[#This Row],[Costo Personale (€)]]+Table14567[[#This Row],[Costi indiretti (15%)]]</f>
        <v>0</v>
      </c>
      <c r="K7" s="120">
        <v>1</v>
      </c>
      <c r="L7" s="120">
        <v>0.23</v>
      </c>
      <c r="M7" s="120">
        <v>0.35</v>
      </c>
      <c r="N7" s="120">
        <v>0.42</v>
      </c>
      <c r="O7" s="142">
        <f>Table14567[[#This Row],[Costo Totale del Personale (€)]]*(Table14567[[#This Row],[% intensità agevolazione]]+Table14567[[#This Row],[eventuale maggiorazione % intensità agevolazione]])</f>
        <v>0</v>
      </c>
      <c r="P7" s="142">
        <f>Table14567[[#This Row],[Agevolazione]]*Table14567[[#This Row],[% agovolazioni localizzate nelle Regioni del Mezzogiorno (100%)]]</f>
        <v>0</v>
      </c>
      <c r="Q7" s="142">
        <f>Table14567[[#This Row],[Agevolazione]]*Table14567[[#This Row],[% agevolazioni in investimenti di cui linea di intervento 022
(minimo 23%)]]</f>
        <v>0</v>
      </c>
      <c r="R7" s="142">
        <f>Table14567[[#This Row],[Agevolazione]]*Table14567[[#This Row],[% agevolazioni in investimenti di cui linea di intervento 023
(minimo 35%)]]</f>
        <v>0</v>
      </c>
      <c r="S7" s="142">
        <f>Table14567[[#This Row],[Agevolazione]]*Table14567[[#This Row],[% agevolazioni in investimenti di cui linea di intervento 006
(42%)]]</f>
        <v>0</v>
      </c>
      <c r="T7" s="120">
        <v>0</v>
      </c>
    </row>
    <row r="8" spans="1:20">
      <c r="A8" s="120" t="s">
        <v>24</v>
      </c>
      <c r="B8" s="120">
        <v>0.45</v>
      </c>
      <c r="C8" s="120">
        <v>0.15</v>
      </c>
      <c r="D8" s="83" t="s">
        <v>69</v>
      </c>
      <c r="E8" s="143"/>
      <c r="F8" s="139">
        <v>1720</v>
      </c>
      <c r="G8" s="140">
        <v>75</v>
      </c>
      <c r="H8" s="140">
        <f>Table14567[[#This Row],[Costo standard (€/ora)]]*Table14567[[#This Row],['# Mesi persona]]*Table14567[[#This Row],[Ore/anno]]/12</f>
        <v>0</v>
      </c>
      <c r="I8" s="141">
        <f>Table14567[[#This Row],[Costo Personale (€)]]*0.15</f>
        <v>0</v>
      </c>
      <c r="J8" s="141">
        <f>Table14567[[#This Row],[Costo Personale (€)]]+Table14567[[#This Row],[Costi indiretti (15%)]]</f>
        <v>0</v>
      </c>
      <c r="K8" s="120">
        <v>1</v>
      </c>
      <c r="L8" s="120">
        <v>0.23</v>
      </c>
      <c r="M8" s="120">
        <v>0.35</v>
      </c>
      <c r="N8" s="120">
        <v>0.42</v>
      </c>
      <c r="O8" s="142">
        <f>Table14567[[#This Row],[Costo Totale del Personale (€)]]*(Table14567[[#This Row],[% intensità agevolazione]]+Table14567[[#This Row],[eventuale maggiorazione % intensità agevolazione]])</f>
        <v>0</v>
      </c>
      <c r="P8" s="142">
        <f>Table14567[[#This Row],[Agevolazione]]*Table14567[[#This Row],[% agovolazioni localizzate nelle Regioni del Mezzogiorno (100%)]]</f>
        <v>0</v>
      </c>
      <c r="Q8" s="142">
        <f>Table14567[[#This Row],[Agevolazione]]*Table14567[[#This Row],[% agevolazioni in investimenti di cui linea di intervento 022
(minimo 23%)]]</f>
        <v>0</v>
      </c>
      <c r="R8" s="142">
        <f>Table14567[[#This Row],[Agevolazione]]*Table14567[[#This Row],[% agevolazioni in investimenti di cui linea di intervento 023
(minimo 35%)]]</f>
        <v>0</v>
      </c>
      <c r="S8" s="142">
        <f>Table14567[[#This Row],[Agevolazione]]*Table14567[[#This Row],[% agevolazioni in investimenti di cui linea di intervento 006
(42%)]]</f>
        <v>0</v>
      </c>
      <c r="T8" s="120">
        <v>0</v>
      </c>
    </row>
    <row r="9" spans="1:20">
      <c r="A9" s="120" t="s">
        <v>24</v>
      </c>
      <c r="B9" s="120">
        <v>0.45</v>
      </c>
      <c r="C9" s="120">
        <v>0.15</v>
      </c>
      <c r="D9" s="83" t="s">
        <v>70</v>
      </c>
      <c r="E9" s="143"/>
      <c r="F9" s="139">
        <v>1720</v>
      </c>
      <c r="G9" s="140">
        <v>43</v>
      </c>
      <c r="H9" s="140">
        <f>Table14567[[#This Row],[Costo standard (€/ora)]]*Table14567[[#This Row],['# Mesi persona]]*Table14567[[#This Row],[Ore/anno]]/12</f>
        <v>0</v>
      </c>
      <c r="I9" s="141">
        <f>Table14567[[#This Row],[Costo Personale (€)]]*0.15</f>
        <v>0</v>
      </c>
      <c r="J9" s="141">
        <f>Table14567[[#This Row],[Costo Personale (€)]]+Table14567[[#This Row],[Costi indiretti (15%)]]</f>
        <v>0</v>
      </c>
      <c r="K9" s="120">
        <v>1</v>
      </c>
      <c r="L9" s="120">
        <v>0.23</v>
      </c>
      <c r="M9" s="120">
        <v>0.35</v>
      </c>
      <c r="N9" s="120">
        <v>0.42</v>
      </c>
      <c r="O9" s="142">
        <f>Table14567[[#This Row],[Costo Totale del Personale (€)]]*(Table14567[[#This Row],[% intensità agevolazione]]+Table14567[[#This Row],[eventuale maggiorazione % intensità agevolazione]])</f>
        <v>0</v>
      </c>
      <c r="P9" s="142">
        <f>Table14567[[#This Row],[Agevolazione]]*Table14567[[#This Row],[% agovolazioni localizzate nelle Regioni del Mezzogiorno (100%)]]</f>
        <v>0</v>
      </c>
      <c r="Q9" s="142">
        <f>Table14567[[#This Row],[Agevolazione]]*Table14567[[#This Row],[% agevolazioni in investimenti di cui linea di intervento 022
(minimo 23%)]]</f>
        <v>0</v>
      </c>
      <c r="R9" s="142">
        <f>Table14567[[#This Row],[Agevolazione]]*Table14567[[#This Row],[% agevolazioni in investimenti di cui linea di intervento 023
(minimo 35%)]]</f>
        <v>0</v>
      </c>
      <c r="S9" s="142">
        <f>Table14567[[#This Row],[Agevolazione]]*Table14567[[#This Row],[% agevolazioni in investimenti di cui linea di intervento 006
(42%)]]</f>
        <v>0</v>
      </c>
      <c r="T9" s="120">
        <v>0</v>
      </c>
    </row>
    <row r="10" spans="1:20">
      <c r="A10" s="120" t="s">
        <v>24</v>
      </c>
      <c r="B10" s="120">
        <v>0.45</v>
      </c>
      <c r="C10" s="120">
        <v>0.15</v>
      </c>
      <c r="D10" s="83" t="s">
        <v>71</v>
      </c>
      <c r="E10" s="143"/>
      <c r="F10" s="139">
        <v>1720</v>
      </c>
      <c r="G10" s="140">
        <v>27</v>
      </c>
      <c r="H10" s="140">
        <f>Table14567[[#This Row],[Costo standard (€/ora)]]*Table14567[[#This Row],['# Mesi persona]]*Table14567[[#This Row],[Ore/anno]]/12</f>
        <v>0</v>
      </c>
      <c r="I10" s="141">
        <f>Table14567[[#This Row],[Costo Personale (€)]]*0.15</f>
        <v>0</v>
      </c>
      <c r="J10" s="141">
        <f>Table14567[[#This Row],[Costo Personale (€)]]+Table14567[[#This Row],[Costi indiretti (15%)]]</f>
        <v>0</v>
      </c>
      <c r="K10" s="120">
        <v>1</v>
      </c>
      <c r="L10" s="120">
        <v>0.23</v>
      </c>
      <c r="M10" s="120">
        <v>0.35</v>
      </c>
      <c r="N10" s="120">
        <v>0.42</v>
      </c>
      <c r="O10" s="142">
        <f>Table14567[[#This Row],[Costo Totale del Personale (€)]]*(Table14567[[#This Row],[% intensità agevolazione]]+Table14567[[#This Row],[eventuale maggiorazione % intensità agevolazione]])</f>
        <v>0</v>
      </c>
      <c r="P10" s="142">
        <f>Table14567[[#This Row],[Agevolazione]]*Table14567[[#This Row],[% agovolazioni localizzate nelle Regioni del Mezzogiorno (100%)]]</f>
        <v>0</v>
      </c>
      <c r="Q10" s="142">
        <f>Table14567[[#This Row],[Agevolazione]]*Table14567[[#This Row],[% agevolazioni in investimenti di cui linea di intervento 022
(minimo 23%)]]</f>
        <v>0</v>
      </c>
      <c r="R10" s="142">
        <f>Table14567[[#This Row],[Agevolazione]]*Table14567[[#This Row],[% agevolazioni in investimenti di cui linea di intervento 023
(minimo 35%)]]</f>
        <v>0</v>
      </c>
      <c r="S10" s="142">
        <f>Table14567[[#This Row],[Agevolazione]]*Table14567[[#This Row],[% agevolazioni in investimenti di cui linea di intervento 006
(42%)]]</f>
        <v>0</v>
      </c>
      <c r="T10" s="120">
        <v>0</v>
      </c>
    </row>
    <row r="11" spans="1:20">
      <c r="A11" s="144"/>
      <c r="B11" s="144"/>
      <c r="E11" s="123"/>
      <c r="F11" s="122"/>
      <c r="I11" s="123" t="s">
        <v>72</v>
      </c>
      <c r="J11" s="122">
        <f>SUM(J2:J10)</f>
        <v>0</v>
      </c>
      <c r="N11" s="123" t="s">
        <v>25</v>
      </c>
      <c r="O11" s="122">
        <f>SUM(O2:O10)</f>
        <v>0</v>
      </c>
      <c r="P11" s="122">
        <f>SUM(P2:P10)</f>
        <v>0</v>
      </c>
      <c r="Q11" s="122">
        <f>SUM(Q2:Q10)</f>
        <v>0</v>
      </c>
      <c r="R11" s="122">
        <f>SUM(R2:R10)</f>
        <v>0</v>
      </c>
      <c r="S11" s="122">
        <f>SUM(S2:S10)</f>
        <v>0</v>
      </c>
    </row>
    <row r="13" spans="1:20">
      <c r="I13" s="124" t="s">
        <v>22</v>
      </c>
      <c r="J13" s="125">
        <f>J2+J3+J4</f>
        <v>0</v>
      </c>
      <c r="N13" s="124" t="s">
        <v>22</v>
      </c>
      <c r="O13" s="125">
        <f>O2+O3+O4</f>
        <v>0</v>
      </c>
      <c r="P13" s="125">
        <f>P2+P3+P4</f>
        <v>0</v>
      </c>
      <c r="Q13" s="125">
        <f>Q2+Q3+Q4</f>
        <v>0</v>
      </c>
      <c r="R13" s="125">
        <f>R2+R3+R4</f>
        <v>0</v>
      </c>
      <c r="S13" s="125">
        <f>S2+S3+S4</f>
        <v>0</v>
      </c>
    </row>
    <row r="14" spans="1:20">
      <c r="I14" s="124" t="s">
        <v>23</v>
      </c>
      <c r="J14" s="125">
        <f>J5+J6+J7</f>
        <v>0</v>
      </c>
      <c r="N14" s="124" t="s">
        <v>23</v>
      </c>
      <c r="O14" s="125">
        <f>O5+O6+O7</f>
        <v>0</v>
      </c>
      <c r="P14" s="125">
        <f>P5+P6+P7</f>
        <v>0</v>
      </c>
      <c r="Q14" s="125">
        <f>Q5+Q6+Q7</f>
        <v>0</v>
      </c>
      <c r="R14" s="125">
        <f>R5+R6+R7</f>
        <v>0</v>
      </c>
      <c r="S14" s="125">
        <f>S5+S6+S7</f>
        <v>0</v>
      </c>
    </row>
    <row r="15" spans="1:20">
      <c r="I15" s="124" t="s">
        <v>24</v>
      </c>
      <c r="J15" s="125">
        <f>J8+J9+J10</f>
        <v>0</v>
      </c>
      <c r="N15" s="124" t="s">
        <v>24</v>
      </c>
      <c r="O15" s="125">
        <f>O8+O9+O10</f>
        <v>0</v>
      </c>
      <c r="P15" s="125">
        <f>P8+P9+P10</f>
        <v>0</v>
      </c>
      <c r="Q15" s="125">
        <f>Q8+Q9+Q10</f>
        <v>0</v>
      </c>
      <c r="R15" s="125">
        <f>R8+R9+R10</f>
        <v>0</v>
      </c>
      <c r="S15" s="125">
        <f>S8+S9+S10</f>
        <v>0</v>
      </c>
    </row>
    <row r="17" spans="1:31" ht="72">
      <c r="A17" s="116" t="s">
        <v>49</v>
      </c>
      <c r="B17" s="116" t="s">
        <v>50</v>
      </c>
      <c r="C17" s="116" t="s">
        <v>51</v>
      </c>
      <c r="G17" s="115" t="s">
        <v>73</v>
      </c>
      <c r="H17" s="115" t="s">
        <v>74</v>
      </c>
      <c r="I17" s="115" t="s">
        <v>75</v>
      </c>
      <c r="J17" s="115" t="s">
        <v>76</v>
      </c>
      <c r="K17" s="116" t="s">
        <v>88</v>
      </c>
      <c r="L17" s="116" t="s">
        <v>78</v>
      </c>
      <c r="M17" s="116" t="s">
        <v>79</v>
      </c>
      <c r="N17" s="117" t="s">
        <v>80</v>
      </c>
      <c r="O17" s="117" t="s">
        <v>63</v>
      </c>
      <c r="P17" s="117" t="s">
        <v>64</v>
      </c>
      <c r="Q17" s="117" t="s">
        <v>65</v>
      </c>
      <c r="R17" s="117" t="s">
        <v>66</v>
      </c>
      <c r="S17" s="117" t="s">
        <v>67</v>
      </c>
    </row>
    <row r="18" spans="1:31">
      <c r="A18" s="118" t="s">
        <v>22</v>
      </c>
      <c r="B18" s="118">
        <v>1</v>
      </c>
      <c r="C18" s="118"/>
      <c r="G18" s="121">
        <v>0</v>
      </c>
      <c r="H18" s="121">
        <v>0</v>
      </c>
      <c r="I18" s="121">
        <v>0</v>
      </c>
      <c r="J18" s="121">
        <f>SUM(G18:I18)</f>
        <v>0</v>
      </c>
      <c r="K18" s="118">
        <v>1</v>
      </c>
      <c r="L18" s="118">
        <v>0.23</v>
      </c>
      <c r="M18" s="118">
        <v>0.35</v>
      </c>
      <c r="N18" s="118">
        <v>0.42</v>
      </c>
      <c r="O18" s="121">
        <f>J18*(B18+C18)</f>
        <v>0</v>
      </c>
      <c r="P18" s="121">
        <f>O18*K18</f>
        <v>0</v>
      </c>
      <c r="Q18" s="121">
        <f>O18*L18</f>
        <v>0</v>
      </c>
      <c r="R18" s="121">
        <f>O18*M18</f>
        <v>0</v>
      </c>
      <c r="S18" s="121">
        <f>O18*N18</f>
        <v>0</v>
      </c>
      <c r="T18" s="119"/>
    </row>
    <row r="19" spans="1:31">
      <c r="A19" s="118" t="s">
        <v>23</v>
      </c>
      <c r="B19" s="118">
        <v>0.7</v>
      </c>
      <c r="C19" s="118">
        <v>0.1</v>
      </c>
      <c r="G19" s="121">
        <v>0</v>
      </c>
      <c r="H19" s="121">
        <v>0</v>
      </c>
      <c r="I19" s="121">
        <v>0</v>
      </c>
      <c r="J19" s="121">
        <f t="shared" ref="J19:J20" si="0">SUM(G19:I19)</f>
        <v>0</v>
      </c>
      <c r="K19" s="118">
        <v>1</v>
      </c>
      <c r="L19" s="118">
        <v>0.23</v>
      </c>
      <c r="M19" s="118">
        <v>0.35</v>
      </c>
      <c r="N19" s="118">
        <v>0.42</v>
      </c>
      <c r="O19" s="121">
        <f>J19*(B19+C19)</f>
        <v>0</v>
      </c>
      <c r="P19" s="121">
        <f>O19*K19</f>
        <v>0</v>
      </c>
      <c r="Q19" s="121">
        <f t="shared" ref="Q19:Q20" si="1">O19*L19</f>
        <v>0</v>
      </c>
      <c r="R19" s="121">
        <f t="shared" ref="R19:R20" si="2">O19*M19</f>
        <v>0</v>
      </c>
      <c r="S19" s="121">
        <f t="shared" ref="S19:S20" si="3">O19*N19</f>
        <v>0</v>
      </c>
      <c r="T19" s="119"/>
    </row>
    <row r="20" spans="1:31">
      <c r="A20" s="118" t="s">
        <v>24</v>
      </c>
      <c r="B20" s="118">
        <v>0.45</v>
      </c>
      <c r="C20" s="118">
        <v>0.15</v>
      </c>
      <c r="G20" s="121">
        <v>0</v>
      </c>
      <c r="H20" s="121">
        <v>0</v>
      </c>
      <c r="I20" s="121">
        <v>0</v>
      </c>
      <c r="J20" s="121">
        <f t="shared" si="0"/>
        <v>0</v>
      </c>
      <c r="K20" s="118">
        <v>1</v>
      </c>
      <c r="L20" s="118">
        <v>0.23</v>
      </c>
      <c r="M20" s="118">
        <v>0.35</v>
      </c>
      <c r="N20" s="118">
        <v>0.42</v>
      </c>
      <c r="O20" s="121">
        <f>J20*(B20+C20)</f>
        <v>0</v>
      </c>
      <c r="P20" s="121">
        <f>O20*K20</f>
        <v>0</v>
      </c>
      <c r="Q20" s="121">
        <f t="shared" si="1"/>
        <v>0</v>
      </c>
      <c r="R20" s="121">
        <f t="shared" si="2"/>
        <v>0</v>
      </c>
      <c r="S20" s="121">
        <f t="shared" si="3"/>
        <v>0</v>
      </c>
      <c r="T20" s="119"/>
    </row>
    <row r="21" spans="1:31">
      <c r="I21" s="123" t="s">
        <v>72</v>
      </c>
      <c r="J21" s="122">
        <f>SUM(J18:J20)</f>
        <v>0</v>
      </c>
      <c r="N21" s="123" t="s">
        <v>25</v>
      </c>
      <c r="O21" s="122">
        <f>SUM(O18:O20)</f>
        <v>0</v>
      </c>
      <c r="P21" s="122">
        <f>SUM(P18:P20)</f>
        <v>0</v>
      </c>
      <c r="Q21" s="122">
        <f>SUM(Q18:Q20)</f>
        <v>0</v>
      </c>
      <c r="R21" s="122">
        <f>SUM(R18:R20)</f>
        <v>0</v>
      </c>
      <c r="S21" s="122">
        <f>SUM(S18:S20)</f>
        <v>0</v>
      </c>
    </row>
    <row r="23" spans="1:31">
      <c r="H23" t="s">
        <v>81</v>
      </c>
      <c r="M23" t="s">
        <v>82</v>
      </c>
    </row>
    <row r="24" spans="1:31">
      <c r="I24" s="124" t="s">
        <v>22</v>
      </c>
      <c r="J24" s="125">
        <f>J18+J13</f>
        <v>0</v>
      </c>
      <c r="N24" s="124" t="s">
        <v>22</v>
      </c>
      <c r="O24" s="125">
        <f t="shared" ref="O24:S26" si="4">O18+O13</f>
        <v>0</v>
      </c>
      <c r="P24" s="125">
        <f t="shared" si="4"/>
        <v>0</v>
      </c>
      <c r="Q24" s="125">
        <f t="shared" si="4"/>
        <v>0</v>
      </c>
      <c r="R24" s="125">
        <f t="shared" si="4"/>
        <v>0</v>
      </c>
      <c r="S24" s="125">
        <f t="shared" si="4"/>
        <v>0</v>
      </c>
    </row>
    <row r="25" spans="1:31">
      <c r="I25" s="124" t="s">
        <v>23</v>
      </c>
      <c r="J25" s="125">
        <f>J19+J14</f>
        <v>0</v>
      </c>
      <c r="N25" s="124" t="s">
        <v>23</v>
      </c>
      <c r="O25" s="125">
        <f t="shared" si="4"/>
        <v>0</v>
      </c>
      <c r="P25" s="125">
        <f t="shared" si="4"/>
        <v>0</v>
      </c>
      <c r="Q25" s="125">
        <f t="shared" si="4"/>
        <v>0</v>
      </c>
      <c r="R25" s="125">
        <f t="shared" si="4"/>
        <v>0</v>
      </c>
      <c r="S25" s="125">
        <f t="shared" si="4"/>
        <v>0</v>
      </c>
    </row>
    <row r="26" spans="1:31">
      <c r="I26" s="124" t="s">
        <v>24</v>
      </c>
      <c r="J26" s="125">
        <f>J20+J15</f>
        <v>0</v>
      </c>
      <c r="N26" s="124" t="s">
        <v>24</v>
      </c>
      <c r="O26" s="125">
        <f t="shared" si="4"/>
        <v>0</v>
      </c>
      <c r="P26" s="125">
        <f t="shared" si="4"/>
        <v>0</v>
      </c>
      <c r="Q26" s="125">
        <f t="shared" si="4"/>
        <v>0</v>
      </c>
      <c r="R26" s="125">
        <f t="shared" si="4"/>
        <v>0</v>
      </c>
      <c r="S26" s="125">
        <f t="shared" si="4"/>
        <v>0</v>
      </c>
    </row>
    <row r="28" spans="1:31">
      <c r="I28" s="123" t="s">
        <v>72</v>
      </c>
      <c r="J28" s="122">
        <f>SUM(J24:J26)</f>
        <v>0</v>
      </c>
      <c r="N28" s="123" t="s">
        <v>25</v>
      </c>
      <c r="O28" s="122">
        <f>SUM(O24:O27)</f>
        <v>0</v>
      </c>
      <c r="P28" s="122">
        <f>SUM(P24:P27)</f>
        <v>0</v>
      </c>
      <c r="Q28" s="122">
        <f>SUM(Q24:Q27)</f>
        <v>0</v>
      </c>
      <c r="R28" s="122">
        <f>SUM(R24:R27)</f>
        <v>0</v>
      </c>
      <c r="S28" s="122">
        <f>SUM(S24:S27)</f>
        <v>0</v>
      </c>
    </row>
    <row r="29" spans="1:31">
      <c r="I29" s="126" t="s">
        <v>83</v>
      </c>
      <c r="J29" s="122">
        <f>J21+J11</f>
        <v>0</v>
      </c>
    </row>
    <row r="31" spans="1:31" ht="28.8">
      <c r="G31" s="159" t="s">
        <v>22</v>
      </c>
      <c r="H31" s="159"/>
      <c r="I31" s="159"/>
      <c r="J31" s="159"/>
      <c r="K31" s="159"/>
      <c r="L31" s="159"/>
      <c r="M31" s="159" t="s">
        <v>23</v>
      </c>
      <c r="N31" s="159"/>
      <c r="O31" s="159"/>
      <c r="P31" s="159"/>
      <c r="Q31" s="159"/>
      <c r="R31" s="159"/>
      <c r="S31" s="159"/>
      <c r="T31" s="100" t="s">
        <v>24</v>
      </c>
      <c r="U31" s="100"/>
      <c r="V31" s="100"/>
      <c r="W31" s="100"/>
      <c r="X31" s="100"/>
      <c r="Y31" s="100"/>
      <c r="Z31" s="158" t="s">
        <v>25</v>
      </c>
      <c r="AA31" s="158"/>
      <c r="AB31" s="158"/>
      <c r="AC31" s="158"/>
      <c r="AD31" s="158"/>
      <c r="AE31" s="158"/>
    </row>
    <row r="32" spans="1:31" ht="100.8">
      <c r="G32" s="100" t="s">
        <v>26</v>
      </c>
      <c r="H32" s="101" t="s">
        <v>27</v>
      </c>
      <c r="I32" s="100" t="s">
        <v>28</v>
      </c>
      <c r="J32" s="100" t="s">
        <v>29</v>
      </c>
      <c r="K32" s="100" t="s">
        <v>30</v>
      </c>
      <c r="L32" s="100" t="s">
        <v>84</v>
      </c>
      <c r="M32" s="100" t="s">
        <v>26</v>
      </c>
      <c r="N32" s="101" t="s">
        <v>31</v>
      </c>
      <c r="O32" s="100" t="s">
        <v>28</v>
      </c>
      <c r="P32" s="100" t="s">
        <v>29</v>
      </c>
      <c r="Q32" s="100" t="s">
        <v>30</v>
      </c>
      <c r="R32" s="100" t="s">
        <v>84</v>
      </c>
      <c r="S32" s="100" t="s">
        <v>85</v>
      </c>
      <c r="T32" s="100" t="s">
        <v>26</v>
      </c>
      <c r="U32" s="101" t="s">
        <v>31</v>
      </c>
      <c r="V32" s="100" t="s">
        <v>28</v>
      </c>
      <c r="W32" s="100" t="s">
        <v>29</v>
      </c>
      <c r="X32" s="100" t="s">
        <v>30</v>
      </c>
      <c r="Y32" s="100" t="s">
        <v>84</v>
      </c>
      <c r="Z32" s="107" t="s">
        <v>32</v>
      </c>
      <c r="AA32" s="107" t="s">
        <v>33</v>
      </c>
      <c r="AB32" s="107" t="s">
        <v>28</v>
      </c>
      <c r="AC32" s="107" t="s">
        <v>29</v>
      </c>
      <c r="AD32" s="107" t="s">
        <v>30</v>
      </c>
      <c r="AE32" s="107" t="s">
        <v>84</v>
      </c>
    </row>
    <row r="33" spans="7:31">
      <c r="G33" s="131">
        <f>J24</f>
        <v>0</v>
      </c>
      <c r="H33" s="135">
        <f>B18</f>
        <v>1</v>
      </c>
      <c r="I33" s="131">
        <f>Q24</f>
        <v>0</v>
      </c>
      <c r="J33" s="131">
        <f>R24</f>
        <v>0</v>
      </c>
      <c r="K33" s="131">
        <f>S24</f>
        <v>0</v>
      </c>
      <c r="L33" s="131">
        <f>P24</f>
        <v>0</v>
      </c>
      <c r="M33" s="131">
        <f>J25</f>
        <v>0</v>
      </c>
      <c r="N33" s="135">
        <f>B19+C19</f>
        <v>0.79999999999999993</v>
      </c>
      <c r="O33" s="131">
        <f>Q25</f>
        <v>0</v>
      </c>
      <c r="P33" s="131">
        <f>R25</f>
        <v>0</v>
      </c>
      <c r="Q33" s="131">
        <f>S25</f>
        <v>0</v>
      </c>
      <c r="R33" s="131">
        <f>P25</f>
        <v>0</v>
      </c>
      <c r="S33" s="136"/>
      <c r="T33" s="131">
        <f>J26</f>
        <v>0</v>
      </c>
      <c r="U33" s="135">
        <f>B20+C20</f>
        <v>0.6</v>
      </c>
      <c r="V33" s="131">
        <f>Q26</f>
        <v>0</v>
      </c>
      <c r="W33" s="131">
        <f>R26</f>
        <v>0</v>
      </c>
      <c r="X33" s="131">
        <f>S26</f>
        <v>0</v>
      </c>
      <c r="Y33" s="131">
        <f>P26</f>
        <v>0</v>
      </c>
      <c r="Z33" s="131">
        <f>G33+M33+T33</f>
        <v>0</v>
      </c>
      <c r="AA33" s="131">
        <f>G33*H33+M33*N33+T33*U33</f>
        <v>0</v>
      </c>
      <c r="AB33" s="131">
        <f>I33+O33+V33</f>
        <v>0</v>
      </c>
      <c r="AC33" s="131">
        <f>J33+P33+W33</f>
        <v>0</v>
      </c>
      <c r="AD33" s="131">
        <f>K33+Q33+X33</f>
        <v>0</v>
      </c>
      <c r="AE33" s="131">
        <f>L33+R33+Y33</f>
        <v>0</v>
      </c>
    </row>
    <row r="34" spans="7:31" ht="15.9" customHeight="1"/>
  </sheetData>
  <mergeCells count="3">
    <mergeCell ref="G31:L31"/>
    <mergeCell ref="M31:S31"/>
    <mergeCell ref="Z31:AE31"/>
  </mergeCells>
  <dataValidations count="1">
    <dataValidation type="decimal" allowBlank="1" showInputMessage="1" showErrorMessage="1" sqref="U31 N31 G31:G32 H31 I31:M32 O31:R32 T31:T32 AA31 AB31:AE32 V31:Z32" xr:uid="{1EF0809A-95E2-4DE1-8CDC-0F993586931E}">
      <formula1>0</formula1>
      <formula2>300000000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59765625" defaultRowHeight="15.6"/>
  <cols>
    <col min="1" max="1" width="10.59765625" style="14"/>
    <col min="2" max="2" width="15.59765625" style="14" customWidth="1"/>
    <col min="3" max="3" width="5.5" style="14" customWidth="1"/>
    <col min="4" max="4" width="7.5" style="14" customWidth="1"/>
    <col min="5" max="5" width="6.59765625" style="14" hidden="1" customWidth="1"/>
    <col min="6" max="6" width="12.59765625" style="14" bestFit="1" customWidth="1"/>
    <col min="7" max="7" width="8.59765625" style="14" customWidth="1"/>
    <col min="8" max="8" width="13.09765625" style="14" bestFit="1" customWidth="1"/>
    <col min="9" max="9" width="7.09765625" style="14" customWidth="1"/>
    <col min="10" max="10" width="11.5" style="14" bestFit="1" customWidth="1"/>
    <col min="11" max="11" width="6.59765625" style="14" customWidth="1"/>
    <col min="12" max="12" width="12.59765625" style="14" customWidth="1"/>
    <col min="13" max="13" width="13" style="14" customWidth="1"/>
    <col min="14" max="14" width="12.59765625" style="14" bestFit="1" customWidth="1"/>
    <col min="15" max="15" width="15.097656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59765625" style="14" customWidth="1"/>
    <col min="20" max="20" width="12.59765625" style="14" customWidth="1"/>
    <col min="21" max="21" width="7.09765625" style="14" customWidth="1"/>
    <col min="22" max="24" width="8.09765625" style="14" customWidth="1"/>
    <col min="25" max="16384" width="10.59765625" style="14"/>
  </cols>
  <sheetData>
    <row r="3" spans="2:28">
      <c r="C3" s="167" t="s">
        <v>89</v>
      </c>
      <c r="D3" s="167"/>
      <c r="E3" s="167"/>
      <c r="F3" s="167"/>
      <c r="G3" s="168" t="s">
        <v>90</v>
      </c>
      <c r="H3" s="168"/>
      <c r="I3" s="168"/>
      <c r="J3" s="168"/>
      <c r="K3" s="169" t="s">
        <v>91</v>
      </c>
      <c r="L3" s="169"/>
      <c r="T3" s="165" t="s">
        <v>92</v>
      </c>
      <c r="U3" s="165"/>
      <c r="V3" s="166" t="s">
        <v>93</v>
      </c>
      <c r="W3" s="166"/>
      <c r="X3" s="166"/>
      <c r="Y3" s="34"/>
    </row>
    <row r="4" spans="2:28" ht="49.35" customHeight="1">
      <c r="C4" s="64" t="s">
        <v>94</v>
      </c>
      <c r="D4" s="64" t="e">
        <f>#REF!</f>
        <v>#REF!</v>
      </c>
      <c r="E4" s="64" t="s">
        <v>95</v>
      </c>
      <c r="F4" s="64" t="s">
        <v>96</v>
      </c>
      <c r="G4" s="65" t="s">
        <v>97</v>
      </c>
      <c r="H4" s="65" t="s">
        <v>98</v>
      </c>
      <c r="I4" s="65" t="s">
        <v>99</v>
      </c>
      <c r="J4" s="65" t="s">
        <v>100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101</v>
      </c>
      <c r="O4" s="72" t="s">
        <v>102</v>
      </c>
      <c r="P4" s="73"/>
      <c r="R4" s="74"/>
      <c r="T4" s="67" t="s">
        <v>103</v>
      </c>
      <c r="U4" s="68" t="s">
        <v>104</v>
      </c>
      <c r="V4" s="69" t="s">
        <v>105</v>
      </c>
      <c r="W4" s="69" t="s">
        <v>106</v>
      </c>
      <c r="X4" s="69" t="s">
        <v>107</v>
      </c>
      <c r="Y4" s="30"/>
      <c r="Z4" s="147" t="s">
        <v>108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109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110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111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112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113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114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115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116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117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118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119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120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121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122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123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124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65" t="str">
        <f t="shared" ref="T26:X26" si="4">T3</f>
        <v>Cost in the South</v>
      </c>
      <c r="U26" s="165">
        <f t="shared" si="4"/>
        <v>0</v>
      </c>
      <c r="V26" s="166" t="str">
        <f t="shared" si="4"/>
        <v>% Costs by intervention field</v>
      </c>
      <c r="W26" s="166">
        <f t="shared" si="4"/>
        <v>0</v>
      </c>
      <c r="X26" s="166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09765625" defaultRowHeight="15" customHeight="1"/>
  <cols>
    <col min="1" max="1" width="5.5" customWidth="1"/>
    <col min="2" max="2" width="24.09765625" customWidth="1"/>
    <col min="3" max="7" width="4.09765625" customWidth="1"/>
    <col min="8" max="8" width="6.09765625" customWidth="1"/>
    <col min="9" max="10" width="4.09765625" customWidth="1"/>
    <col min="11" max="26" width="8.59765625" customWidth="1"/>
  </cols>
  <sheetData>
    <row r="2" spans="1:12" ht="94.8">
      <c r="B2" s="3" t="s">
        <v>125</v>
      </c>
      <c r="C2" s="80" t="s">
        <v>126</v>
      </c>
      <c r="D2" s="80" t="s">
        <v>127</v>
      </c>
      <c r="E2" s="80" t="s">
        <v>128</v>
      </c>
      <c r="F2" s="80" t="s">
        <v>129</v>
      </c>
      <c r="G2" s="80" t="s">
        <v>130</v>
      </c>
      <c r="H2" s="80" t="s">
        <v>131</v>
      </c>
      <c r="I2" s="80" t="s">
        <v>132</v>
      </c>
      <c r="J2" s="80" t="s">
        <v>133</v>
      </c>
      <c r="K2" s="148" t="s">
        <v>134</v>
      </c>
      <c r="L2" s="148" t="s">
        <v>135</v>
      </c>
    </row>
    <row r="3" spans="1:12" ht="15.6">
      <c r="A3" s="1">
        <v>1</v>
      </c>
      <c r="B3" s="2" t="s">
        <v>136</v>
      </c>
      <c r="C3" s="149">
        <v>0.03</v>
      </c>
      <c r="D3" s="149">
        <v>0.22</v>
      </c>
      <c r="E3" s="149">
        <v>0.3</v>
      </c>
      <c r="F3" s="149">
        <v>0.24</v>
      </c>
      <c r="G3" s="149">
        <v>0</v>
      </c>
      <c r="H3" s="149">
        <v>0</v>
      </c>
      <c r="I3" s="149">
        <v>0</v>
      </c>
      <c r="J3" s="149">
        <v>0.21</v>
      </c>
      <c r="K3" s="149">
        <f t="shared" ref="K3:K17" si="0">SUM(C3:J3)</f>
        <v>1</v>
      </c>
      <c r="L3" s="150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137</v>
      </c>
      <c r="C4" s="149">
        <v>0</v>
      </c>
      <c r="D4" s="149">
        <v>0.14000000000000001</v>
      </c>
      <c r="E4" s="149">
        <v>0.19</v>
      </c>
      <c r="F4" s="149">
        <v>0.32</v>
      </c>
      <c r="G4" s="149">
        <v>7.0000000000000007E-2</v>
      </c>
      <c r="H4" s="149">
        <v>0.1</v>
      </c>
      <c r="I4" s="149">
        <v>0</v>
      </c>
      <c r="J4" s="149">
        <v>0.18</v>
      </c>
      <c r="K4" s="149">
        <f t="shared" si="0"/>
        <v>1</v>
      </c>
      <c r="L4" s="150" t="str">
        <f t="shared" si="1"/>
        <v>ok</v>
      </c>
    </row>
    <row r="5" spans="1:12" ht="15.6">
      <c r="A5" s="1">
        <f t="shared" si="2"/>
        <v>3</v>
      </c>
      <c r="B5" s="2" t="s">
        <v>138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149">
        <f t="shared" si="0"/>
        <v>0.99999999999999989</v>
      </c>
      <c r="L5" s="150" t="str">
        <f t="shared" si="1"/>
        <v>ok</v>
      </c>
    </row>
    <row r="6" spans="1:12" ht="15.6">
      <c r="A6" s="1">
        <f t="shared" si="2"/>
        <v>4</v>
      </c>
      <c r="B6" s="2" t="s">
        <v>139</v>
      </c>
      <c r="C6" s="149">
        <v>0</v>
      </c>
      <c r="D6" s="149">
        <v>0.33</v>
      </c>
      <c r="E6" s="149">
        <v>0</v>
      </c>
      <c r="F6" s="149">
        <v>0.22</v>
      </c>
      <c r="G6" s="149">
        <v>0.04</v>
      </c>
      <c r="H6" s="149">
        <v>0.24</v>
      </c>
      <c r="I6" s="149">
        <v>0</v>
      </c>
      <c r="J6" s="149">
        <v>0.17</v>
      </c>
      <c r="K6" s="149">
        <f t="shared" si="0"/>
        <v>1</v>
      </c>
      <c r="L6" s="150" t="str">
        <f t="shared" si="1"/>
        <v>ok</v>
      </c>
    </row>
    <row r="7" spans="1:12" ht="15.6">
      <c r="A7" s="1">
        <f t="shared" si="2"/>
        <v>5</v>
      </c>
      <c r="B7" s="2" t="s">
        <v>140</v>
      </c>
      <c r="C7" s="149">
        <v>0.19</v>
      </c>
      <c r="D7" s="149">
        <v>0.17</v>
      </c>
      <c r="E7" s="149">
        <v>0</v>
      </c>
      <c r="F7" s="149">
        <v>0.06</v>
      </c>
      <c r="G7" s="149">
        <v>0.25</v>
      </c>
      <c r="H7" s="149">
        <v>0.14000000000000001</v>
      </c>
      <c r="I7" s="149">
        <v>0.19</v>
      </c>
      <c r="J7" s="149">
        <v>0</v>
      </c>
      <c r="K7" s="149">
        <f t="shared" si="0"/>
        <v>1</v>
      </c>
      <c r="L7" s="150" t="str">
        <f t="shared" si="1"/>
        <v>ok</v>
      </c>
    </row>
    <row r="8" spans="1:12" ht="15.6">
      <c r="A8" s="1">
        <f t="shared" si="2"/>
        <v>6</v>
      </c>
      <c r="B8" s="2" t="s">
        <v>141</v>
      </c>
      <c r="C8" s="149">
        <v>0</v>
      </c>
      <c r="D8" s="149">
        <v>0.09</v>
      </c>
      <c r="E8" s="149">
        <v>0</v>
      </c>
      <c r="F8" s="149">
        <v>0.27</v>
      </c>
      <c r="G8" s="149">
        <v>0</v>
      </c>
      <c r="H8" s="149">
        <v>0.27</v>
      </c>
      <c r="I8" s="149">
        <v>0.12</v>
      </c>
      <c r="J8" s="149">
        <v>0.25</v>
      </c>
      <c r="K8" s="149">
        <f t="shared" si="0"/>
        <v>1</v>
      </c>
      <c r="L8" s="150" t="str">
        <f t="shared" si="1"/>
        <v>ok</v>
      </c>
    </row>
    <row r="9" spans="1:12" ht="15.6">
      <c r="A9" s="1">
        <f t="shared" si="2"/>
        <v>7</v>
      </c>
      <c r="B9" s="2" t="s">
        <v>142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149">
        <f t="shared" si="0"/>
        <v>1</v>
      </c>
      <c r="L9" s="150" t="str">
        <f t="shared" si="1"/>
        <v>ok</v>
      </c>
    </row>
    <row r="10" spans="1:12" ht="15.6">
      <c r="A10" s="1">
        <f t="shared" si="2"/>
        <v>8</v>
      </c>
      <c r="B10" s="2" t="s">
        <v>143</v>
      </c>
      <c r="C10" s="149">
        <v>0</v>
      </c>
      <c r="D10" s="149">
        <v>0.22</v>
      </c>
      <c r="E10" s="149">
        <v>0.22</v>
      </c>
      <c r="F10" s="149">
        <v>0.1</v>
      </c>
      <c r="G10" s="149">
        <v>0</v>
      </c>
      <c r="H10" s="149">
        <v>0.06</v>
      </c>
      <c r="I10" s="149">
        <v>0.4</v>
      </c>
      <c r="J10" s="149">
        <v>0</v>
      </c>
      <c r="K10" s="149">
        <f t="shared" si="0"/>
        <v>1</v>
      </c>
      <c r="L10" s="150" t="str">
        <f t="shared" si="1"/>
        <v>ok</v>
      </c>
    </row>
    <row r="11" spans="1:12" ht="15.6">
      <c r="A11" s="1">
        <f t="shared" si="2"/>
        <v>9</v>
      </c>
      <c r="B11" s="2" t="s">
        <v>144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149">
        <f t="shared" si="0"/>
        <v>1</v>
      </c>
      <c r="L11" s="150" t="str">
        <f t="shared" si="1"/>
        <v>ok</v>
      </c>
    </row>
    <row r="12" spans="1:12" ht="15.6">
      <c r="A12" s="1">
        <f t="shared" si="2"/>
        <v>10</v>
      </c>
      <c r="B12" s="2" t="s">
        <v>145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149">
        <f t="shared" si="0"/>
        <v>1</v>
      </c>
      <c r="L12" s="150" t="str">
        <f t="shared" si="1"/>
        <v>ok</v>
      </c>
    </row>
    <row r="13" spans="1:12" ht="15.6">
      <c r="A13" s="1">
        <f t="shared" si="2"/>
        <v>11</v>
      </c>
      <c r="B13" s="2" t="s">
        <v>146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149">
        <f t="shared" si="0"/>
        <v>1</v>
      </c>
      <c r="L13" s="150" t="str">
        <f t="shared" si="1"/>
        <v>ok</v>
      </c>
    </row>
    <row r="14" spans="1:12" ht="15.6">
      <c r="A14" s="1">
        <f t="shared" si="2"/>
        <v>12</v>
      </c>
      <c r="B14" s="2" t="s">
        <v>147</v>
      </c>
      <c r="C14" s="149">
        <v>0.14000000000000001</v>
      </c>
      <c r="D14" s="149">
        <v>0.21</v>
      </c>
      <c r="E14" s="149">
        <v>0</v>
      </c>
      <c r="F14" s="149">
        <v>0.22</v>
      </c>
      <c r="G14" s="149">
        <v>0</v>
      </c>
      <c r="H14" s="149">
        <v>0.15</v>
      </c>
      <c r="I14" s="149">
        <v>0.14000000000000001</v>
      </c>
      <c r="J14" s="149">
        <v>0.14000000000000001</v>
      </c>
      <c r="K14" s="149">
        <f t="shared" si="0"/>
        <v>1</v>
      </c>
      <c r="L14" s="150" t="str">
        <f t="shared" si="1"/>
        <v>ok</v>
      </c>
    </row>
    <row r="15" spans="1:12" ht="15.6">
      <c r="A15" s="1">
        <f t="shared" si="2"/>
        <v>13</v>
      </c>
      <c r="B15" s="2" t="s">
        <v>148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149">
        <f t="shared" si="0"/>
        <v>1</v>
      </c>
      <c r="L15" s="150" t="str">
        <f t="shared" si="1"/>
        <v>ok</v>
      </c>
    </row>
    <row r="16" spans="1:12" ht="15.6">
      <c r="A16" s="1">
        <f t="shared" si="2"/>
        <v>14</v>
      </c>
      <c r="B16" s="2" t="s">
        <v>149</v>
      </c>
      <c r="C16" s="149">
        <v>0</v>
      </c>
      <c r="D16" s="149">
        <v>0.6</v>
      </c>
      <c r="E16" s="149">
        <v>0</v>
      </c>
      <c r="F16" s="149">
        <v>0</v>
      </c>
      <c r="G16" s="149">
        <v>0.05</v>
      </c>
      <c r="H16" s="149">
        <v>0</v>
      </c>
      <c r="I16" s="149">
        <v>0.35</v>
      </c>
      <c r="J16" s="149">
        <v>0</v>
      </c>
      <c r="K16" s="149">
        <f t="shared" si="0"/>
        <v>1</v>
      </c>
      <c r="L16" s="150" t="str">
        <f t="shared" si="1"/>
        <v>ok</v>
      </c>
    </row>
    <row r="17" spans="1:12" ht="15.6">
      <c r="A17" s="1">
        <f t="shared" si="2"/>
        <v>15</v>
      </c>
      <c r="B17" s="2" t="s">
        <v>150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149">
        <f t="shared" si="0"/>
        <v>1</v>
      </c>
      <c r="L17" s="150" t="str">
        <f t="shared" si="1"/>
        <v>ok</v>
      </c>
    </row>
    <row r="18" spans="1:12" ht="18" customHeight="1"/>
    <row r="19" spans="1:12" ht="94.5" customHeight="1">
      <c r="B19" s="3" t="s">
        <v>151</v>
      </c>
      <c r="C19" s="80" t="s">
        <v>126</v>
      </c>
      <c r="D19" s="80" t="s">
        <v>127</v>
      </c>
      <c r="E19" s="80" t="s">
        <v>128</v>
      </c>
      <c r="F19" s="80" t="s">
        <v>129</v>
      </c>
      <c r="G19" s="80" t="s">
        <v>130</v>
      </c>
      <c r="H19" s="80" t="s">
        <v>131</v>
      </c>
      <c r="I19" s="80" t="s">
        <v>132</v>
      </c>
      <c r="J19" s="80" t="s">
        <v>133</v>
      </c>
      <c r="K19" s="148" t="s">
        <v>134</v>
      </c>
      <c r="L19" s="148" t="s">
        <v>135</v>
      </c>
    </row>
    <row r="20" spans="1:12" ht="18" customHeight="1">
      <c r="A20" s="1">
        <v>1</v>
      </c>
      <c r="B20" s="2" t="s">
        <v>136</v>
      </c>
      <c r="C20" s="149">
        <v>0</v>
      </c>
      <c r="D20" s="149">
        <v>0.25</v>
      </c>
      <c r="E20" s="149">
        <v>0.3</v>
      </c>
      <c r="F20" s="149">
        <v>0.24</v>
      </c>
      <c r="G20" s="149">
        <v>0</v>
      </c>
      <c r="H20" s="149">
        <v>0</v>
      </c>
      <c r="I20" s="149">
        <v>0</v>
      </c>
      <c r="J20" s="149">
        <v>0.21</v>
      </c>
      <c r="K20" s="149">
        <f t="shared" ref="K20:K34" si="3">SUM(C20:J20)</f>
        <v>1</v>
      </c>
      <c r="L20" s="150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137</v>
      </c>
      <c r="C21" s="149">
        <v>0</v>
      </c>
      <c r="D21" s="149">
        <v>0.22</v>
      </c>
      <c r="E21" s="149">
        <v>0.05</v>
      </c>
      <c r="F21" s="149">
        <v>0.5</v>
      </c>
      <c r="G21" s="149">
        <v>0</v>
      </c>
      <c r="H21" s="151">
        <v>0.02</v>
      </c>
      <c r="I21" s="149">
        <v>0</v>
      </c>
      <c r="J21" s="149">
        <v>0.21</v>
      </c>
      <c r="K21" s="149">
        <f t="shared" si="3"/>
        <v>1</v>
      </c>
      <c r="L21" s="150" t="str">
        <f t="shared" si="4"/>
        <v>ok</v>
      </c>
    </row>
    <row r="22" spans="1:12" ht="18" customHeight="1">
      <c r="A22" s="1">
        <f t="shared" si="5"/>
        <v>3</v>
      </c>
      <c r="B22" s="2" t="s">
        <v>138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149">
        <f t="shared" si="3"/>
        <v>1</v>
      </c>
      <c r="L22" s="150" t="str">
        <f t="shared" si="4"/>
        <v>ok</v>
      </c>
    </row>
    <row r="23" spans="1:12" ht="18" customHeight="1">
      <c r="A23" s="1">
        <f t="shared" si="5"/>
        <v>4</v>
      </c>
      <c r="B23" s="2" t="s">
        <v>139</v>
      </c>
      <c r="C23" s="149">
        <v>0</v>
      </c>
      <c r="D23" s="149">
        <v>0.25</v>
      </c>
      <c r="E23" s="149">
        <v>0</v>
      </c>
      <c r="F23" s="149">
        <v>0.25</v>
      </c>
      <c r="G23" s="149">
        <v>0</v>
      </c>
      <c r="H23" s="149">
        <v>0.3</v>
      </c>
      <c r="I23" s="149">
        <v>0</v>
      </c>
      <c r="J23" s="149">
        <v>0.2</v>
      </c>
      <c r="K23" s="149">
        <f t="shared" si="3"/>
        <v>1</v>
      </c>
      <c r="L23" s="150" t="str">
        <f t="shared" si="4"/>
        <v>ok</v>
      </c>
    </row>
    <row r="24" spans="1:12" ht="18" customHeight="1">
      <c r="A24" s="1">
        <f t="shared" si="5"/>
        <v>5</v>
      </c>
      <c r="B24" s="2" t="s">
        <v>140</v>
      </c>
      <c r="C24" s="149">
        <v>0.22</v>
      </c>
      <c r="D24" s="149">
        <v>0.22</v>
      </c>
      <c r="E24" s="149">
        <v>0</v>
      </c>
      <c r="F24" s="149">
        <v>0.02</v>
      </c>
      <c r="G24" s="149">
        <v>0.16</v>
      </c>
      <c r="H24" s="149">
        <v>0.2</v>
      </c>
      <c r="I24" s="149">
        <v>0.18</v>
      </c>
      <c r="J24" s="149">
        <v>0</v>
      </c>
      <c r="K24" s="149">
        <f t="shared" si="3"/>
        <v>1</v>
      </c>
      <c r="L24" s="150" t="str">
        <f t="shared" si="4"/>
        <v>ok</v>
      </c>
    </row>
    <row r="25" spans="1:12" ht="18" customHeight="1">
      <c r="A25" s="1">
        <f t="shared" si="5"/>
        <v>6</v>
      </c>
      <c r="B25" s="2" t="s">
        <v>141</v>
      </c>
      <c r="C25" s="149">
        <v>0</v>
      </c>
      <c r="D25" s="149">
        <v>0.02</v>
      </c>
      <c r="E25" s="149">
        <v>0</v>
      </c>
      <c r="F25" s="149">
        <v>0.33</v>
      </c>
      <c r="G25" s="149">
        <v>0</v>
      </c>
      <c r="H25" s="149">
        <v>0.33</v>
      </c>
      <c r="I25" s="149">
        <v>0.25</v>
      </c>
      <c r="J25" s="149">
        <v>7.0000000000000007E-2</v>
      </c>
      <c r="K25" s="149">
        <f t="shared" si="3"/>
        <v>1</v>
      </c>
      <c r="L25" s="150" t="str">
        <f t="shared" si="4"/>
        <v>ok</v>
      </c>
    </row>
    <row r="26" spans="1:12" ht="18" customHeight="1">
      <c r="A26" s="1">
        <f t="shared" si="5"/>
        <v>7</v>
      </c>
      <c r="B26" s="2" t="s">
        <v>142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149">
        <f t="shared" si="3"/>
        <v>1</v>
      </c>
      <c r="L26" s="150" t="str">
        <f t="shared" si="4"/>
        <v>ok</v>
      </c>
    </row>
    <row r="27" spans="1:12" ht="18" customHeight="1">
      <c r="A27" s="1">
        <f t="shared" si="5"/>
        <v>8</v>
      </c>
      <c r="B27" s="2" t="s">
        <v>143</v>
      </c>
      <c r="C27" s="149">
        <v>0</v>
      </c>
      <c r="D27" s="149">
        <v>0.2</v>
      </c>
      <c r="E27" s="149">
        <v>0.2</v>
      </c>
      <c r="F27" s="149">
        <v>0.1</v>
      </c>
      <c r="G27" s="149">
        <v>0</v>
      </c>
      <c r="H27" s="149">
        <v>0</v>
      </c>
      <c r="I27" s="149">
        <v>0.5</v>
      </c>
      <c r="J27" s="149">
        <v>0</v>
      </c>
      <c r="K27" s="149">
        <f t="shared" si="3"/>
        <v>1</v>
      </c>
      <c r="L27" s="150" t="str">
        <f t="shared" si="4"/>
        <v>ok</v>
      </c>
    </row>
    <row r="28" spans="1:12" ht="18" customHeight="1">
      <c r="A28" s="1">
        <f t="shared" si="5"/>
        <v>9</v>
      </c>
      <c r="B28" s="2" t="s">
        <v>144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149">
        <f t="shared" si="3"/>
        <v>1</v>
      </c>
      <c r="L28" s="150" t="str">
        <f t="shared" si="4"/>
        <v>ok</v>
      </c>
    </row>
    <row r="29" spans="1:12" ht="18" customHeight="1">
      <c r="A29" s="1">
        <f t="shared" si="5"/>
        <v>10</v>
      </c>
      <c r="B29" s="2" t="s">
        <v>145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149">
        <f t="shared" si="3"/>
        <v>1</v>
      </c>
      <c r="L29" s="150" t="str">
        <f t="shared" si="4"/>
        <v>ok</v>
      </c>
    </row>
    <row r="30" spans="1:12" ht="18" customHeight="1">
      <c r="A30" s="1">
        <f t="shared" si="5"/>
        <v>11</v>
      </c>
      <c r="B30" s="2" t="s">
        <v>146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149">
        <f t="shared" si="3"/>
        <v>1</v>
      </c>
      <c r="L30" s="150" t="str">
        <f t="shared" si="4"/>
        <v>ok</v>
      </c>
    </row>
    <row r="31" spans="1:12" ht="15.6">
      <c r="A31" s="1">
        <f t="shared" si="5"/>
        <v>12</v>
      </c>
      <c r="B31" s="2" t="s">
        <v>147</v>
      </c>
      <c r="C31" s="149">
        <v>0.2</v>
      </c>
      <c r="D31" s="149">
        <v>0</v>
      </c>
      <c r="E31" s="149">
        <v>0</v>
      </c>
      <c r="F31" s="149">
        <v>0.25</v>
      </c>
      <c r="G31" s="149">
        <v>0</v>
      </c>
      <c r="H31" s="149">
        <v>0.3</v>
      </c>
      <c r="I31" s="149">
        <v>0.25</v>
      </c>
      <c r="J31" s="149">
        <v>0</v>
      </c>
      <c r="K31" s="149">
        <f t="shared" si="3"/>
        <v>1</v>
      </c>
      <c r="L31" s="150" t="str">
        <f t="shared" si="4"/>
        <v>ok</v>
      </c>
    </row>
    <row r="32" spans="1:12" ht="15.6">
      <c r="A32" s="1">
        <f t="shared" si="5"/>
        <v>13</v>
      </c>
      <c r="B32" s="2" t="s">
        <v>148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149">
        <f t="shared" si="3"/>
        <v>1</v>
      </c>
      <c r="L32" s="150" t="str">
        <f t="shared" si="4"/>
        <v>ok</v>
      </c>
    </row>
    <row r="33" spans="1:13" ht="15.6">
      <c r="A33" s="1">
        <f t="shared" si="5"/>
        <v>14</v>
      </c>
      <c r="B33" s="2" t="s">
        <v>149</v>
      </c>
      <c r="C33" s="149">
        <v>0</v>
      </c>
      <c r="D33" s="149">
        <v>0.9</v>
      </c>
      <c r="E33" s="149">
        <v>0</v>
      </c>
      <c r="F33" s="149">
        <v>0</v>
      </c>
      <c r="G33" s="149">
        <v>0</v>
      </c>
      <c r="H33" s="149">
        <v>0</v>
      </c>
      <c r="I33" s="149">
        <v>0.1</v>
      </c>
      <c r="J33" s="149">
        <v>0</v>
      </c>
      <c r="K33" s="149">
        <f t="shared" si="3"/>
        <v>1</v>
      </c>
      <c r="L33" s="150" t="str">
        <f t="shared" si="4"/>
        <v>ok</v>
      </c>
    </row>
    <row r="34" spans="1:13" ht="15.6">
      <c r="A34" s="1">
        <f t="shared" si="5"/>
        <v>15</v>
      </c>
      <c r="B34" s="2" t="s">
        <v>150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149">
        <f t="shared" si="3"/>
        <v>1</v>
      </c>
      <c r="L34" s="150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148"/>
      <c r="L35" s="148"/>
      <c r="M35" s="148"/>
    </row>
    <row r="36" spans="1:13" ht="95.4">
      <c r="B36" s="8" t="s">
        <v>152</v>
      </c>
      <c r="C36" s="80" t="s">
        <v>126</v>
      </c>
      <c r="D36" s="80" t="s">
        <v>127</v>
      </c>
      <c r="E36" s="80" t="s">
        <v>128</v>
      </c>
      <c r="F36" s="80" t="s">
        <v>129</v>
      </c>
      <c r="G36" s="80" t="s">
        <v>130</v>
      </c>
      <c r="H36" s="80" t="s">
        <v>131</v>
      </c>
      <c r="I36" s="80" t="s">
        <v>132</v>
      </c>
      <c r="J36" s="80" t="s">
        <v>133</v>
      </c>
      <c r="K36" s="148" t="s">
        <v>134</v>
      </c>
      <c r="L36" s="148" t="s">
        <v>153</v>
      </c>
      <c r="M36" s="148" t="s">
        <v>135</v>
      </c>
    </row>
    <row r="37" spans="1:13" ht="15.6">
      <c r="A37" s="1">
        <v>1</v>
      </c>
      <c r="B37" s="2" t="s">
        <v>136</v>
      </c>
      <c r="C37" s="150">
        <v>0</v>
      </c>
      <c r="D37" s="150">
        <v>3</v>
      </c>
      <c r="E37" s="150">
        <v>3</v>
      </c>
      <c r="F37" s="150">
        <v>2</v>
      </c>
      <c r="G37" s="150">
        <v>0</v>
      </c>
      <c r="H37" s="150">
        <v>0</v>
      </c>
      <c r="I37" s="150">
        <v>0</v>
      </c>
      <c r="J37" s="150">
        <v>2</v>
      </c>
      <c r="K37" s="150">
        <f t="shared" ref="K37:K51" si="12">SUM(C37:J37)</f>
        <v>10</v>
      </c>
      <c r="L37" s="150" t="e">
        <f>#REF!+#REF!</f>
        <v>#REF!</v>
      </c>
      <c r="M37" s="150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137</v>
      </c>
      <c r="C38" s="150">
        <v>0</v>
      </c>
      <c r="D38" s="150">
        <v>2</v>
      </c>
      <c r="E38" s="150">
        <v>1</v>
      </c>
      <c r="F38" s="150">
        <v>4</v>
      </c>
      <c r="G38" s="150">
        <v>1</v>
      </c>
      <c r="H38" s="150">
        <v>2</v>
      </c>
      <c r="I38" s="150">
        <v>0</v>
      </c>
      <c r="J38" s="150">
        <v>0</v>
      </c>
      <c r="K38" s="150">
        <f t="shared" si="12"/>
        <v>10</v>
      </c>
      <c r="L38" s="150" t="e">
        <f>#REF!+#REF!</f>
        <v>#REF!</v>
      </c>
      <c r="M38" s="150" t="e">
        <f t="shared" si="13"/>
        <v>#REF!</v>
      </c>
    </row>
    <row r="39" spans="1:13" ht="15.6">
      <c r="A39" s="1">
        <f t="shared" si="14"/>
        <v>3</v>
      </c>
      <c r="B39" s="2" t="s">
        <v>138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150">
        <f t="shared" si="12"/>
        <v>7</v>
      </c>
      <c r="L39" s="150" t="e">
        <f>#REF!+#REF!</f>
        <v>#REF!</v>
      </c>
      <c r="M39" s="150" t="e">
        <f t="shared" si="13"/>
        <v>#REF!</v>
      </c>
    </row>
    <row r="40" spans="1:13" ht="15.6">
      <c r="A40" s="1">
        <f t="shared" si="14"/>
        <v>4</v>
      </c>
      <c r="B40" s="2" t="s">
        <v>139</v>
      </c>
      <c r="C40" s="150">
        <v>0</v>
      </c>
      <c r="D40" s="150">
        <v>2</v>
      </c>
      <c r="E40" s="150">
        <v>0</v>
      </c>
      <c r="F40" s="150">
        <v>1</v>
      </c>
      <c r="G40" s="150">
        <v>0</v>
      </c>
      <c r="H40" s="150">
        <v>2</v>
      </c>
      <c r="I40" s="150">
        <v>0</v>
      </c>
      <c r="J40" s="150">
        <v>1</v>
      </c>
      <c r="K40" s="150">
        <f t="shared" si="12"/>
        <v>6</v>
      </c>
      <c r="L40" s="150" t="e">
        <f>#REF!+#REF!</f>
        <v>#REF!</v>
      </c>
      <c r="M40" s="150" t="e">
        <f t="shared" si="13"/>
        <v>#REF!</v>
      </c>
    </row>
    <row r="41" spans="1:13" ht="15.6">
      <c r="A41" s="1">
        <f t="shared" si="14"/>
        <v>5</v>
      </c>
      <c r="B41" s="2" t="s">
        <v>140</v>
      </c>
      <c r="C41" s="150">
        <v>1</v>
      </c>
      <c r="D41" s="150">
        <v>2</v>
      </c>
      <c r="E41" s="150">
        <v>0</v>
      </c>
      <c r="F41" s="150">
        <v>0</v>
      </c>
      <c r="G41" s="150">
        <v>1</v>
      </c>
      <c r="H41" s="150">
        <v>1</v>
      </c>
      <c r="I41" s="150">
        <v>1</v>
      </c>
      <c r="J41" s="150">
        <v>0</v>
      </c>
      <c r="K41" s="150">
        <f t="shared" si="12"/>
        <v>6</v>
      </c>
      <c r="L41" s="150" t="e">
        <f>#REF!+#REF!</f>
        <v>#REF!</v>
      </c>
      <c r="M41" s="150" t="e">
        <f t="shared" si="13"/>
        <v>#REF!</v>
      </c>
    </row>
    <row r="42" spans="1:13" ht="15.6">
      <c r="A42" s="1">
        <f t="shared" si="14"/>
        <v>6</v>
      </c>
      <c r="B42" s="2" t="s">
        <v>141</v>
      </c>
      <c r="C42" s="150">
        <v>0</v>
      </c>
      <c r="D42" s="150">
        <v>0</v>
      </c>
      <c r="E42" s="150">
        <v>0</v>
      </c>
      <c r="F42" s="150">
        <v>3</v>
      </c>
      <c r="G42" s="150">
        <v>0</v>
      </c>
      <c r="H42" s="150">
        <v>5</v>
      </c>
      <c r="I42" s="150">
        <v>1</v>
      </c>
      <c r="J42" s="150">
        <v>2</v>
      </c>
      <c r="K42" s="150">
        <f t="shared" si="12"/>
        <v>11</v>
      </c>
      <c r="L42" s="150" t="e">
        <f>#REF!+#REF!</f>
        <v>#REF!</v>
      </c>
      <c r="M42" s="150" t="e">
        <f t="shared" si="13"/>
        <v>#REF!</v>
      </c>
    </row>
    <row r="43" spans="1:13" ht="15.6">
      <c r="A43" s="1">
        <f t="shared" si="14"/>
        <v>7</v>
      </c>
      <c r="B43" s="2" t="s">
        <v>142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150" t="e">
        <f t="shared" si="12"/>
        <v>#REF!</v>
      </c>
      <c r="L43" s="150" t="e">
        <f>#REF!+#REF!</f>
        <v>#REF!</v>
      </c>
      <c r="M43" s="150" t="e">
        <f t="shared" si="13"/>
        <v>#REF!</v>
      </c>
    </row>
    <row r="44" spans="1:13" ht="15.6">
      <c r="A44" s="1">
        <f t="shared" si="14"/>
        <v>8</v>
      </c>
      <c r="B44" s="2" t="s">
        <v>143</v>
      </c>
      <c r="C44" s="150">
        <v>0</v>
      </c>
      <c r="D44" s="150">
        <v>2</v>
      </c>
      <c r="E44" s="150">
        <v>2</v>
      </c>
      <c r="F44" s="150">
        <v>1</v>
      </c>
      <c r="G44" s="150">
        <v>0</v>
      </c>
      <c r="H44" s="150">
        <v>0</v>
      </c>
      <c r="I44" s="150">
        <v>6</v>
      </c>
      <c r="J44" s="150">
        <v>0</v>
      </c>
      <c r="K44" s="150">
        <f t="shared" si="12"/>
        <v>11</v>
      </c>
      <c r="L44" s="150" t="e">
        <f>#REF!+#REF!</f>
        <v>#REF!</v>
      </c>
      <c r="M44" s="150" t="e">
        <f t="shared" si="13"/>
        <v>#REF!</v>
      </c>
    </row>
    <row r="45" spans="1:13" ht="15.6">
      <c r="A45" s="1">
        <f t="shared" si="14"/>
        <v>9</v>
      </c>
      <c r="B45" s="2" t="s">
        <v>144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150" t="e">
        <f t="shared" si="12"/>
        <v>#REF!</v>
      </c>
      <c r="L45" s="150" t="e">
        <f>#REF!+#REF!</f>
        <v>#REF!</v>
      </c>
      <c r="M45" s="150" t="e">
        <f t="shared" si="13"/>
        <v>#REF!</v>
      </c>
    </row>
    <row r="46" spans="1:13" ht="15.6">
      <c r="A46" s="1">
        <f t="shared" si="14"/>
        <v>10</v>
      </c>
      <c r="B46" s="2" t="s">
        <v>145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150" t="e">
        <f t="shared" si="12"/>
        <v>#REF!</v>
      </c>
      <c r="L46" s="150" t="e">
        <f>#REF!+#REF!</f>
        <v>#REF!</v>
      </c>
      <c r="M46" s="150" t="e">
        <f t="shared" si="13"/>
        <v>#REF!</v>
      </c>
    </row>
    <row r="47" spans="1:13" ht="15.6">
      <c r="A47" s="1">
        <f t="shared" si="14"/>
        <v>11</v>
      </c>
      <c r="B47" s="2" t="s">
        <v>146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150" t="e">
        <f t="shared" si="12"/>
        <v>#REF!</v>
      </c>
      <c r="L47" s="150" t="e">
        <f>#REF!+#REF!</f>
        <v>#REF!</v>
      </c>
      <c r="M47" s="150" t="e">
        <f t="shared" si="13"/>
        <v>#REF!</v>
      </c>
    </row>
    <row r="48" spans="1:13" ht="15.6">
      <c r="A48" s="1">
        <f t="shared" si="14"/>
        <v>12</v>
      </c>
      <c r="B48" s="2" t="s">
        <v>147</v>
      </c>
      <c r="C48" s="150">
        <v>6</v>
      </c>
      <c r="D48" s="150">
        <v>0</v>
      </c>
      <c r="E48" s="150">
        <v>0</v>
      </c>
      <c r="F48" s="150">
        <v>5</v>
      </c>
      <c r="G48" s="150">
        <v>3</v>
      </c>
      <c r="H48" s="150">
        <v>9</v>
      </c>
      <c r="I48" s="150">
        <v>0</v>
      </c>
      <c r="J48" s="150">
        <v>1</v>
      </c>
      <c r="K48" s="150">
        <f t="shared" si="12"/>
        <v>24</v>
      </c>
      <c r="L48" s="150" t="e">
        <f>#REF!+#REF!</f>
        <v>#REF!</v>
      </c>
      <c r="M48" s="150" t="e">
        <f t="shared" si="13"/>
        <v>#REF!</v>
      </c>
    </row>
    <row r="49" spans="1:13" ht="15.6">
      <c r="A49" s="1">
        <f t="shared" si="14"/>
        <v>13</v>
      </c>
      <c r="B49" s="2" t="s">
        <v>148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150" t="e">
        <f t="shared" si="12"/>
        <v>#REF!</v>
      </c>
      <c r="L49" s="150" t="e">
        <f>#REF!+#REF!</f>
        <v>#REF!</v>
      </c>
      <c r="M49" s="150" t="e">
        <f t="shared" si="13"/>
        <v>#REF!</v>
      </c>
    </row>
    <row r="50" spans="1:13" ht="15.6">
      <c r="A50" s="1">
        <f t="shared" si="14"/>
        <v>14</v>
      </c>
      <c r="B50" s="2" t="s">
        <v>149</v>
      </c>
      <c r="C50" s="150">
        <v>0</v>
      </c>
      <c r="D50" s="150">
        <v>3</v>
      </c>
      <c r="E50" s="150">
        <v>0</v>
      </c>
      <c r="F50" s="150">
        <v>0</v>
      </c>
      <c r="G50" s="150">
        <v>0</v>
      </c>
      <c r="H50" s="150">
        <v>0</v>
      </c>
      <c r="I50" s="150">
        <v>1</v>
      </c>
      <c r="J50" s="150">
        <v>0</v>
      </c>
      <c r="K50" s="150">
        <f t="shared" si="12"/>
        <v>4</v>
      </c>
      <c r="L50" s="150" t="e">
        <f>#REF!+#REF!</f>
        <v>#REF!</v>
      </c>
      <c r="M50" s="150" t="e">
        <f t="shared" si="13"/>
        <v>#REF!</v>
      </c>
    </row>
    <row r="51" spans="1:13" ht="15.6">
      <c r="A51" s="1">
        <f t="shared" si="14"/>
        <v>15</v>
      </c>
      <c r="B51" s="2" t="s">
        <v>150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150" t="e">
        <f t="shared" si="12"/>
        <v>#REF!</v>
      </c>
      <c r="L51" s="150" t="e">
        <f>#REF!+#REF!</f>
        <v>#REF!</v>
      </c>
      <c r="M51" s="150" t="e">
        <f t="shared" si="13"/>
        <v>#REF!</v>
      </c>
    </row>
    <row r="53" spans="1:13" ht="95.4">
      <c r="B53" s="3" t="s">
        <v>154</v>
      </c>
      <c r="C53" s="80" t="s">
        <v>126</v>
      </c>
      <c r="D53" s="80" t="s">
        <v>127</v>
      </c>
      <c r="E53" s="80" t="s">
        <v>128</v>
      </c>
      <c r="F53" s="80" t="s">
        <v>129</v>
      </c>
      <c r="G53" s="80" t="s">
        <v>130</v>
      </c>
      <c r="H53" s="80" t="s">
        <v>131</v>
      </c>
      <c r="I53" s="80" t="s">
        <v>132</v>
      </c>
      <c r="J53" s="80" t="s">
        <v>133</v>
      </c>
      <c r="K53" s="148" t="s">
        <v>134</v>
      </c>
      <c r="L53" s="148" t="s">
        <v>153</v>
      </c>
      <c r="M53" s="148" t="s">
        <v>135</v>
      </c>
    </row>
    <row r="54" spans="1:13" ht="15.6">
      <c r="A54" s="1">
        <v>1</v>
      </c>
      <c r="B54" s="2" t="s">
        <v>136</v>
      </c>
      <c r="C54" s="150">
        <v>0</v>
      </c>
      <c r="D54" s="150">
        <v>4</v>
      </c>
      <c r="E54" s="150">
        <v>4</v>
      </c>
      <c r="F54" s="150">
        <v>2</v>
      </c>
      <c r="G54" s="150">
        <v>0</v>
      </c>
      <c r="H54" s="150">
        <v>0</v>
      </c>
      <c r="I54" s="150">
        <v>0</v>
      </c>
      <c r="J54" s="150">
        <v>2</v>
      </c>
      <c r="K54" s="150">
        <f t="shared" ref="K54:K68" si="21">SUM(C54:J54)</f>
        <v>12</v>
      </c>
      <c r="L54" s="150" t="e">
        <f>#REF!</f>
        <v>#REF!</v>
      </c>
      <c r="M54" s="150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137</v>
      </c>
      <c r="C55" s="150">
        <v>0</v>
      </c>
      <c r="D55" s="150">
        <v>2</v>
      </c>
      <c r="E55" s="150">
        <v>4</v>
      </c>
      <c r="F55" s="150">
        <v>4</v>
      </c>
      <c r="G55" s="150">
        <v>0</v>
      </c>
      <c r="H55" s="150">
        <v>0</v>
      </c>
      <c r="I55" s="150">
        <v>0</v>
      </c>
      <c r="J55" s="150">
        <v>2</v>
      </c>
      <c r="K55" s="150">
        <f t="shared" si="21"/>
        <v>12</v>
      </c>
      <c r="L55" s="150" t="e">
        <f>#REF!</f>
        <v>#REF!</v>
      </c>
      <c r="M55" s="150" t="e">
        <f t="shared" si="22"/>
        <v>#REF!</v>
      </c>
    </row>
    <row r="56" spans="1:13" ht="15.6">
      <c r="A56" s="1">
        <f t="shared" si="23"/>
        <v>3</v>
      </c>
      <c r="B56" s="2" t="s">
        <v>138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150">
        <f t="shared" si="21"/>
        <v>9</v>
      </c>
      <c r="L56" s="150" t="e">
        <f>#REF!</f>
        <v>#REF!</v>
      </c>
      <c r="M56" s="150" t="e">
        <f t="shared" si="22"/>
        <v>#REF!</v>
      </c>
    </row>
    <row r="57" spans="1:13" ht="15.6">
      <c r="A57" s="1">
        <f t="shared" si="23"/>
        <v>4</v>
      </c>
      <c r="B57" s="2" t="s">
        <v>139</v>
      </c>
      <c r="C57" s="150">
        <v>0</v>
      </c>
      <c r="D57" s="150">
        <v>2</v>
      </c>
      <c r="E57" s="150">
        <v>0</v>
      </c>
      <c r="F57" s="150">
        <v>2</v>
      </c>
      <c r="G57" s="150">
        <v>0</v>
      </c>
      <c r="H57" s="150">
        <v>2</v>
      </c>
      <c r="I57" s="150">
        <v>0</v>
      </c>
      <c r="J57" s="150">
        <v>2</v>
      </c>
      <c r="K57" s="150">
        <f t="shared" si="21"/>
        <v>8</v>
      </c>
      <c r="L57" s="150" t="e">
        <f>#REF!</f>
        <v>#REF!</v>
      </c>
      <c r="M57" s="150" t="e">
        <f t="shared" si="22"/>
        <v>#REF!</v>
      </c>
    </row>
    <row r="58" spans="1:13" ht="15.6">
      <c r="A58" s="1">
        <f t="shared" si="23"/>
        <v>5</v>
      </c>
      <c r="B58" s="2" t="s">
        <v>140</v>
      </c>
      <c r="C58" s="150">
        <v>2</v>
      </c>
      <c r="D58" s="150">
        <v>2</v>
      </c>
      <c r="E58" s="150">
        <v>0</v>
      </c>
      <c r="F58" s="150">
        <v>0</v>
      </c>
      <c r="G58" s="150">
        <v>2</v>
      </c>
      <c r="H58" s="150">
        <v>1</v>
      </c>
      <c r="I58" s="150">
        <v>1</v>
      </c>
      <c r="J58" s="150">
        <v>0</v>
      </c>
      <c r="K58" s="150">
        <f t="shared" si="21"/>
        <v>8</v>
      </c>
      <c r="L58" s="150" t="e">
        <f>#REF!</f>
        <v>#REF!</v>
      </c>
      <c r="M58" s="150" t="e">
        <f t="shared" si="22"/>
        <v>#REF!</v>
      </c>
    </row>
    <row r="59" spans="1:13" ht="15.6">
      <c r="A59" s="1">
        <f t="shared" si="23"/>
        <v>6</v>
      </c>
      <c r="B59" s="2" t="s">
        <v>141</v>
      </c>
      <c r="C59" s="150">
        <v>0</v>
      </c>
      <c r="D59" s="150">
        <v>2</v>
      </c>
      <c r="E59" s="150">
        <v>0</v>
      </c>
      <c r="F59" s="150">
        <v>5</v>
      </c>
      <c r="G59" s="150">
        <v>0</v>
      </c>
      <c r="H59" s="150">
        <v>4</v>
      </c>
      <c r="I59" s="150">
        <v>2</v>
      </c>
      <c r="J59" s="150">
        <v>2</v>
      </c>
      <c r="K59" s="150">
        <f t="shared" si="21"/>
        <v>15</v>
      </c>
      <c r="L59" s="150" t="e">
        <f>#REF!</f>
        <v>#REF!</v>
      </c>
      <c r="M59" s="150" t="e">
        <f t="shared" si="22"/>
        <v>#REF!</v>
      </c>
    </row>
    <row r="60" spans="1:13" ht="15.6">
      <c r="A60" s="1">
        <f t="shared" si="23"/>
        <v>7</v>
      </c>
      <c r="B60" s="2" t="s">
        <v>142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150" t="e">
        <f t="shared" si="21"/>
        <v>#REF!</v>
      </c>
      <c r="L60" s="150" t="e">
        <f>#REF!</f>
        <v>#REF!</v>
      </c>
      <c r="M60" s="150" t="e">
        <f t="shared" si="22"/>
        <v>#REF!</v>
      </c>
    </row>
    <row r="61" spans="1:13" ht="15.6">
      <c r="A61" s="1">
        <f t="shared" si="23"/>
        <v>8</v>
      </c>
      <c r="B61" s="2" t="s">
        <v>143</v>
      </c>
      <c r="C61" s="150">
        <v>0</v>
      </c>
      <c r="D61" s="150">
        <v>2</v>
      </c>
      <c r="E61" s="150">
        <v>2</v>
      </c>
      <c r="F61" s="150">
        <v>2</v>
      </c>
      <c r="G61" s="150">
        <v>0</v>
      </c>
      <c r="H61" s="150">
        <v>2</v>
      </c>
      <c r="I61" s="150">
        <v>7</v>
      </c>
      <c r="J61" s="150">
        <v>0</v>
      </c>
      <c r="K61" s="150">
        <f t="shared" si="21"/>
        <v>15</v>
      </c>
      <c r="L61" s="150" t="e">
        <f>#REF!</f>
        <v>#REF!</v>
      </c>
      <c r="M61" s="150" t="e">
        <f t="shared" si="22"/>
        <v>#REF!</v>
      </c>
    </row>
    <row r="62" spans="1:13" ht="15.6">
      <c r="A62" s="1">
        <f t="shared" si="23"/>
        <v>9</v>
      </c>
      <c r="B62" s="2" t="s">
        <v>144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150" t="e">
        <f t="shared" si="21"/>
        <v>#REF!</v>
      </c>
      <c r="L62" s="150" t="e">
        <f>#REF!</f>
        <v>#REF!</v>
      </c>
      <c r="M62" s="150" t="e">
        <f t="shared" si="22"/>
        <v>#REF!</v>
      </c>
    </row>
    <row r="63" spans="1:13" ht="15.6">
      <c r="A63" s="1">
        <f t="shared" si="23"/>
        <v>10</v>
      </c>
      <c r="B63" s="2" t="s">
        <v>145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150" t="e">
        <f t="shared" si="21"/>
        <v>#REF!</v>
      </c>
      <c r="L63" s="150" t="e">
        <f>#REF!</f>
        <v>#REF!</v>
      </c>
      <c r="M63" s="150" t="e">
        <f t="shared" si="22"/>
        <v>#REF!</v>
      </c>
    </row>
    <row r="64" spans="1:13" ht="15.6">
      <c r="A64" s="1">
        <f t="shared" si="23"/>
        <v>11</v>
      </c>
      <c r="B64" s="2" t="s">
        <v>146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150" t="e">
        <f t="shared" si="21"/>
        <v>#REF!</v>
      </c>
      <c r="L64" s="150" t="e">
        <f>#REF!</f>
        <v>#REF!</v>
      </c>
      <c r="M64" s="150" t="e">
        <f t="shared" si="22"/>
        <v>#REF!</v>
      </c>
    </row>
    <row r="65" spans="1:13" ht="15.6">
      <c r="A65" s="1">
        <f t="shared" si="23"/>
        <v>12</v>
      </c>
      <c r="B65" s="2" t="s">
        <v>147</v>
      </c>
      <c r="C65" s="150" t="e">
        <f t="shared" ref="C65:J65" si="28">ROUND(C31*$L65,0)</f>
        <v>#REF!</v>
      </c>
      <c r="D65" s="150" t="e">
        <f t="shared" si="28"/>
        <v>#REF!</v>
      </c>
      <c r="E65" s="150" t="e">
        <f t="shared" si="28"/>
        <v>#REF!</v>
      </c>
      <c r="F65" s="150" t="e">
        <f t="shared" si="28"/>
        <v>#REF!</v>
      </c>
      <c r="G65" s="150" t="e">
        <f t="shared" si="28"/>
        <v>#REF!</v>
      </c>
      <c r="H65" s="150" t="e">
        <f t="shared" si="28"/>
        <v>#REF!</v>
      </c>
      <c r="I65" s="150" t="e">
        <f t="shared" si="28"/>
        <v>#REF!</v>
      </c>
      <c r="J65" s="150" t="e">
        <f t="shared" si="28"/>
        <v>#REF!</v>
      </c>
      <c r="K65" s="150" t="e">
        <f t="shared" si="21"/>
        <v>#REF!</v>
      </c>
      <c r="L65" s="150" t="e">
        <f>#REF!</f>
        <v>#REF!</v>
      </c>
      <c r="M65" s="150" t="e">
        <f t="shared" si="22"/>
        <v>#REF!</v>
      </c>
    </row>
    <row r="66" spans="1:13" ht="15.6">
      <c r="A66" s="1">
        <f t="shared" si="23"/>
        <v>13</v>
      </c>
      <c r="B66" s="2" t="s">
        <v>148</v>
      </c>
      <c r="C66" s="150" t="e">
        <f t="shared" ref="C66:J66" si="29">ROUND(C32*$L66,0)</f>
        <v>#REF!</v>
      </c>
      <c r="D66" s="150" t="e">
        <f t="shared" si="29"/>
        <v>#REF!</v>
      </c>
      <c r="E66" s="150" t="e">
        <f t="shared" si="29"/>
        <v>#REF!</v>
      </c>
      <c r="F66" s="150" t="e">
        <f t="shared" si="29"/>
        <v>#REF!</v>
      </c>
      <c r="G66" s="150" t="e">
        <f t="shared" si="29"/>
        <v>#REF!</v>
      </c>
      <c r="H66" s="150" t="e">
        <f t="shared" si="29"/>
        <v>#REF!</v>
      </c>
      <c r="I66" s="150" t="e">
        <f t="shared" si="29"/>
        <v>#REF!</v>
      </c>
      <c r="J66" s="150" t="e">
        <f t="shared" si="29"/>
        <v>#REF!</v>
      </c>
      <c r="K66" s="150" t="e">
        <f t="shared" si="21"/>
        <v>#REF!</v>
      </c>
      <c r="L66" s="150" t="e">
        <f>#REF!</f>
        <v>#REF!</v>
      </c>
      <c r="M66" s="150" t="e">
        <f t="shared" si="22"/>
        <v>#REF!</v>
      </c>
    </row>
    <row r="67" spans="1:13" ht="15.6">
      <c r="A67" s="1">
        <f t="shared" si="23"/>
        <v>14</v>
      </c>
      <c r="B67" s="2" t="s">
        <v>149</v>
      </c>
      <c r="C67" s="150">
        <v>0</v>
      </c>
      <c r="D67" s="150">
        <v>3</v>
      </c>
      <c r="E67" s="150">
        <v>0</v>
      </c>
      <c r="F67" s="150">
        <v>0</v>
      </c>
      <c r="G67" s="150">
        <v>1</v>
      </c>
      <c r="H67" s="150">
        <v>0</v>
      </c>
      <c r="I67" s="150">
        <v>2</v>
      </c>
      <c r="J67" s="150">
        <v>0</v>
      </c>
      <c r="K67" s="150">
        <f t="shared" si="21"/>
        <v>6</v>
      </c>
      <c r="L67" s="150" t="e">
        <f>#REF!</f>
        <v>#REF!</v>
      </c>
      <c r="M67" s="150" t="e">
        <f t="shared" si="22"/>
        <v>#REF!</v>
      </c>
    </row>
    <row r="68" spans="1:13" ht="15.6">
      <c r="A68" s="1">
        <f t="shared" si="23"/>
        <v>15</v>
      </c>
      <c r="B68" s="2" t="s">
        <v>150</v>
      </c>
      <c r="C68" s="150" t="e">
        <f t="shared" ref="C68:J68" si="30">ROUND(C34*$L68,0)</f>
        <v>#REF!</v>
      </c>
      <c r="D68" s="150" t="e">
        <f t="shared" si="30"/>
        <v>#REF!</v>
      </c>
      <c r="E68" s="150" t="e">
        <f t="shared" si="30"/>
        <v>#REF!</v>
      </c>
      <c r="F68" s="150" t="e">
        <f t="shared" si="30"/>
        <v>#REF!</v>
      </c>
      <c r="G68" s="150" t="e">
        <f t="shared" si="30"/>
        <v>#REF!</v>
      </c>
      <c r="H68" s="150" t="e">
        <f t="shared" si="30"/>
        <v>#REF!</v>
      </c>
      <c r="I68" s="150" t="e">
        <f t="shared" si="30"/>
        <v>#REF!</v>
      </c>
      <c r="J68" s="150" t="e">
        <f t="shared" si="30"/>
        <v>#REF!</v>
      </c>
      <c r="K68" s="150" t="e">
        <f t="shared" si="21"/>
        <v>#REF!</v>
      </c>
      <c r="L68" s="150" t="e">
        <f>#REF!</f>
        <v>#REF!</v>
      </c>
      <c r="M68" s="150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ED645AB798443BF9F817FD1238BD0" ma:contentTypeVersion="6" ma:contentTypeDescription="Creare un nuovo documento." ma:contentTypeScope="" ma:versionID="8a0d327aa1a21895b735e185a486a936">
  <xsd:schema xmlns:xsd="http://www.w3.org/2001/XMLSchema" xmlns:xs="http://www.w3.org/2001/XMLSchema" xmlns:p="http://schemas.microsoft.com/office/2006/metadata/properties" xmlns:ns2="734504c3-ab5c-4ddc-ab63-0e874b659d56" xmlns:ns3="425f2627-650e-492c-be1b-63d6aa5f7a8a" targetNamespace="http://schemas.microsoft.com/office/2006/metadata/properties" ma:root="true" ma:fieldsID="8834bd126899f664c4fb8d781c1efcd7" ns2:_="" ns3:_="">
    <xsd:import namespace="734504c3-ab5c-4ddc-ab63-0e874b659d56"/>
    <xsd:import namespace="425f2627-650e-492c-be1b-63d6aa5f7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04c3-ab5c-4ddc-ab63-0e874b659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5f2627-650e-492c-be1b-63d6aa5f7a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CA45B7-C2BB-4443-BB8A-62F2B0817B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504c3-ab5c-4ddc-ab63-0e874b659d56"/>
    <ds:schemaRef ds:uri="425f2627-650e-492c-be1b-63d6aa5f7a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schemas.microsoft.com/office/2006/documentManagement/types"/>
    <ds:schemaRef ds:uri="425f2627-650e-492c-be1b-63d6aa5f7a8a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734504c3-ab5c-4ddc-ab63-0e874b659d56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All.3 - Istruzioni</vt:lpstr>
      <vt:lpstr>Proponente_Riepilogo</vt:lpstr>
      <vt:lpstr>P1 EPR Costi</vt:lpstr>
      <vt:lpstr>P2 UNI Costi</vt:lpstr>
      <vt:lpstr>P3 Grande Impr Costi</vt:lpstr>
      <vt:lpstr>P4 Media Impr Costi</vt:lpstr>
      <vt:lpstr>P5 Picc. Impr Costi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LETIZIA MARTINELLI</cp:lastModifiedBy>
  <cp:revision/>
  <dcterms:created xsi:type="dcterms:W3CDTF">2022-05-02T08:24:30Z</dcterms:created>
  <dcterms:modified xsi:type="dcterms:W3CDTF">2024-04-05T06:42:04Z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0x0101002A1ED645AB798443BF9F817FD1238BD0</vt:lpwstr>
  </property>
</Properties>
</file>